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ERSÖNLICHER ORDNER\HAYSEN\FairPay\Homepage\Unterlagen zum Raufstellen\"/>
    </mc:Choice>
  </mc:AlternateContent>
  <bookViews>
    <workbookView xWindow="0" yWindow="0" windowWidth="28800" windowHeight="14100" activeTab="5"/>
  </bookViews>
  <sheets>
    <sheet name="Personalkosten" sheetId="1" r:id="rId1"/>
    <sheet name="Honorare Organisat.Tätigkeiten" sheetId="3" r:id="rId2"/>
    <sheet name="Honorare Bildende Kunst" sheetId="8" r:id="rId3"/>
    <sheet name="Honorare Darstellende Kunst" sheetId="9" r:id="rId4"/>
    <sheet name="Honorare Musik" sheetId="10" r:id="rId5"/>
    <sheet name="Honorare Literatur" sheetId="11" r:id="rId6"/>
    <sheet name="Hilfsblatt" sheetId="12" state="hidden" r:id="rId7"/>
    <sheet name="Gehaltsschema Personalkosten" sheetId="7" state="hidden" r:id="rId8"/>
  </sheets>
  <definedNames>
    <definedName name="AnzahlPersonen">wenns('Honorare Musik'!$A$8="Konzert regionaler Act (bis zu 4 Personen)",Hilfsblatt!$D$4:$D$7,'Honorare Musik'!$A$8="Konzert nationaler Act (bis zu 4 Personen)",Hilfsblatt!$D$4:$D$7,'Honorare Musik'!$A$8="Konzert internationaler Act (bis zu 4 Personen)",Hilfsblatt!$D$4:$D$7+Hilfsblatt!$F$8:$G$8)</definedName>
    <definedName name="Beschäftigungsgruppe" localSheetId="2">#REF!</definedName>
    <definedName name="Beschäftigungsgruppe" localSheetId="3">#REF!</definedName>
    <definedName name="Beschäftigungsgruppe" localSheetId="5">#REF!</definedName>
    <definedName name="Beschäftigungsgruppe" localSheetId="4">#REF!</definedName>
    <definedName name="Beschäftigungsgruppe">#REF!</definedName>
    <definedName name="Bildende">Hilfsblatt!$J$4:$J$7</definedName>
    <definedName name="_xlnm.Print_Area" localSheetId="2">'Honorare Bildende Kunst'!$A$1:$N$43</definedName>
    <definedName name="_xlnm.Print_Area" localSheetId="3">'Honorare Darstellende Kunst'!$A$1:$P$43</definedName>
    <definedName name="_xlnm.Print_Area" localSheetId="5">'Honorare Literatur'!$A$1:$N$43</definedName>
    <definedName name="_xlnm.Print_Area" localSheetId="4">'Honorare Musik'!$A$1:$M$43</definedName>
    <definedName name="_xlnm.Print_Area" localSheetId="1">'Honorare Organisat.Tätigkeiten'!$A$1:$N$43</definedName>
    <definedName name="_xlnm.Print_Area" localSheetId="0">Personalkosten!$A$1:$P$43</definedName>
    <definedName name="Ensemble">Hilfsblatt!$E$4:$E$9</definedName>
    <definedName name="Gehälter" localSheetId="2">#REF!</definedName>
    <definedName name="Gehälter" localSheetId="3">#REF!</definedName>
    <definedName name="Gehälter" localSheetId="5">#REF!</definedName>
    <definedName name="Gehälter" localSheetId="4">#REF!</definedName>
    <definedName name="Gehälter">#REF!</definedName>
    <definedName name="NULL">Hilfsblatt!$J$11</definedName>
    <definedName name="Orchester">Hilfsblatt!$F$4:$F$73</definedName>
    <definedName name="regional">Hilfsblatt!$D$4:$D$7</definedName>
    <definedName name="Vorstellungen1_2">Hilfsblatt!$B$15:$B$16</definedName>
    <definedName name="Vorstellungen3">Hilfsblatt!$C$15:$C$32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0" l="1"/>
  <c r="H33" i="10"/>
  <c r="H34" i="10"/>
  <c r="H31" i="10"/>
  <c r="F32" i="10"/>
  <c r="F33" i="10"/>
  <c r="F34" i="10"/>
  <c r="F31" i="10"/>
  <c r="D32" i="10"/>
  <c r="D33" i="10"/>
  <c r="D34" i="10"/>
  <c r="D31" i="10"/>
  <c r="H31" i="9"/>
  <c r="H32" i="9"/>
  <c r="H33" i="9"/>
  <c r="H34" i="9"/>
  <c r="F32" i="9"/>
  <c r="F33" i="9"/>
  <c r="F34" i="9"/>
  <c r="H31" i="8"/>
  <c r="F31" i="9"/>
  <c r="F31" i="8"/>
  <c r="D32" i="9"/>
  <c r="D33" i="9"/>
  <c r="D34" i="9"/>
  <c r="D31" i="9"/>
  <c r="D31" i="8"/>
  <c r="G8" i="9" l="1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H8" i="9"/>
  <c r="J8" i="9" s="1"/>
  <c r="H9" i="9"/>
  <c r="H10" i="9"/>
  <c r="I10" i="9" s="1"/>
  <c r="H11" i="9"/>
  <c r="H12" i="9"/>
  <c r="H13" i="9"/>
  <c r="H14" i="9"/>
  <c r="H15" i="9"/>
  <c r="J15" i="9" s="1"/>
  <c r="H16" i="9"/>
  <c r="J16" i="9" s="1"/>
  <c r="H17" i="9"/>
  <c r="H18" i="9"/>
  <c r="J18" i="9" s="1"/>
  <c r="H19" i="9"/>
  <c r="I19" i="9" s="1"/>
  <c r="H20" i="9"/>
  <c r="H21" i="9"/>
  <c r="H22" i="9"/>
  <c r="I9" i="9"/>
  <c r="I11" i="9"/>
  <c r="I12" i="9"/>
  <c r="I13" i="9"/>
  <c r="I14" i="9"/>
  <c r="I17" i="9"/>
  <c r="I18" i="9"/>
  <c r="I20" i="9"/>
  <c r="I21" i="9"/>
  <c r="I22" i="9"/>
  <c r="J9" i="9"/>
  <c r="J11" i="9"/>
  <c r="J12" i="9"/>
  <c r="J13" i="9"/>
  <c r="J14" i="9"/>
  <c r="J17" i="9"/>
  <c r="J20" i="9"/>
  <c r="J21" i="9"/>
  <c r="J22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J19" i="9" l="1"/>
  <c r="J10" i="9"/>
  <c r="I8" i="9"/>
  <c r="I16" i="9"/>
  <c r="I15" i="9"/>
  <c r="G7" i="9"/>
  <c r="H7" i="9" s="1"/>
  <c r="E7" i="3"/>
  <c r="K7" i="9" l="1"/>
  <c r="E7" i="8"/>
  <c r="E7" i="10"/>
  <c r="F7" i="8"/>
  <c r="E11" i="3" l="1"/>
  <c r="D26" i="3"/>
  <c r="C26" i="9"/>
  <c r="E26" i="9"/>
  <c r="F26" i="9"/>
  <c r="I34" i="9"/>
  <c r="I33" i="9"/>
  <c r="I32" i="9"/>
  <c r="I31" i="9"/>
  <c r="G26" i="9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L12" i="7" l="1"/>
  <c r="L11" i="7"/>
  <c r="L10" i="7"/>
  <c r="L9" i="7"/>
  <c r="L8" i="7"/>
  <c r="L7" i="7"/>
  <c r="L6" i="7"/>
  <c r="L5" i="7"/>
  <c r="K12" i="7"/>
  <c r="K11" i="7"/>
  <c r="K10" i="7"/>
  <c r="K9" i="7"/>
  <c r="K8" i="7"/>
  <c r="K7" i="7"/>
  <c r="K6" i="7"/>
  <c r="K5" i="7"/>
  <c r="J12" i="7"/>
  <c r="J11" i="7"/>
  <c r="J10" i="7"/>
  <c r="J9" i="7"/>
  <c r="J8" i="7"/>
  <c r="J7" i="7"/>
  <c r="J6" i="7"/>
  <c r="J5" i="7"/>
  <c r="I12" i="7"/>
  <c r="I11" i="7"/>
  <c r="I10" i="7"/>
  <c r="I9" i="7"/>
  <c r="I8" i="7"/>
  <c r="I7" i="7"/>
  <c r="I6" i="7"/>
  <c r="I5" i="7"/>
  <c r="H12" i="7"/>
  <c r="H11" i="7"/>
  <c r="H10" i="7"/>
  <c r="H9" i="7"/>
  <c r="H8" i="7"/>
  <c r="H7" i="7"/>
  <c r="H6" i="7"/>
  <c r="H5" i="7"/>
  <c r="G12" i="7"/>
  <c r="G11" i="7"/>
  <c r="G10" i="7"/>
  <c r="G9" i="7"/>
  <c r="G8" i="7"/>
  <c r="G7" i="7"/>
  <c r="G6" i="7"/>
  <c r="G5" i="7"/>
  <c r="F12" i="7"/>
  <c r="F11" i="7"/>
  <c r="F10" i="7"/>
  <c r="F9" i="7"/>
  <c r="F8" i="7"/>
  <c r="F7" i="7"/>
  <c r="F6" i="7"/>
  <c r="F5" i="7"/>
  <c r="E12" i="7"/>
  <c r="E11" i="7"/>
  <c r="E10" i="7"/>
  <c r="E9" i="7"/>
  <c r="E8" i="7"/>
  <c r="E7" i="7"/>
  <c r="E6" i="7"/>
  <c r="E5" i="7"/>
  <c r="D12" i="7"/>
  <c r="D11" i="7"/>
  <c r="D10" i="7"/>
  <c r="D9" i="7"/>
  <c r="D8" i="7"/>
  <c r="D7" i="7"/>
  <c r="D6" i="7"/>
  <c r="D5" i="7"/>
  <c r="C12" i="7"/>
  <c r="C11" i="7"/>
  <c r="C10" i="7"/>
  <c r="C9" i="7"/>
  <c r="C8" i="7"/>
  <c r="C7" i="7"/>
  <c r="C6" i="7"/>
  <c r="C5" i="7"/>
  <c r="H34" i="11" l="1"/>
  <c r="H33" i="11"/>
  <c r="H32" i="11"/>
  <c r="H31" i="11"/>
  <c r="I34" i="10"/>
  <c r="I33" i="10"/>
  <c r="I32" i="10"/>
  <c r="I31" i="10"/>
  <c r="I34" i="8"/>
  <c r="I33" i="8"/>
  <c r="I32" i="8"/>
  <c r="I31" i="8"/>
  <c r="F9" i="1" l="1"/>
  <c r="F10" i="1" l="1"/>
  <c r="H10" i="1" s="1"/>
  <c r="J10" i="1" l="1"/>
  <c r="G10" i="1"/>
  <c r="D11" i="10"/>
  <c r="H26" i="9" l="1"/>
  <c r="D26" i="9"/>
  <c r="D9" i="11" l="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7" i="11"/>
  <c r="D8" i="11"/>
  <c r="D8" i="10"/>
  <c r="D9" i="10"/>
  <c r="D10" i="10"/>
  <c r="D12" i="10"/>
  <c r="D13" i="10"/>
  <c r="D14" i="10"/>
  <c r="D15" i="10"/>
  <c r="D16" i="10"/>
  <c r="D17" i="10"/>
  <c r="D18" i="10"/>
  <c r="D19" i="10"/>
  <c r="D20" i="10"/>
  <c r="D21" i="10"/>
  <c r="D22" i="10"/>
  <c r="D7" i="10"/>
  <c r="H7" i="10" l="1"/>
  <c r="E8" i="8"/>
  <c r="F8" i="8" s="1"/>
  <c r="E9" i="8"/>
  <c r="F9" i="8" s="1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I7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6" i="8" l="1"/>
  <c r="E8" i="11"/>
  <c r="E9" i="11"/>
  <c r="E10" i="11"/>
  <c r="E11" i="11"/>
  <c r="E12" i="11"/>
  <c r="E13" i="11"/>
  <c r="E14" i="11"/>
  <c r="E16" i="11"/>
  <c r="E17" i="11"/>
  <c r="E18" i="11"/>
  <c r="E19" i="11"/>
  <c r="E20" i="11"/>
  <c r="E21" i="11"/>
  <c r="E22" i="11"/>
  <c r="E7" i="11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8" i="10"/>
  <c r="H9" i="10"/>
  <c r="E26" i="10" l="1"/>
  <c r="E8" i="10"/>
  <c r="C26" i="10"/>
  <c r="B26" i="10" l="1"/>
  <c r="F8" i="11"/>
  <c r="F9" i="11"/>
  <c r="F10" i="11"/>
  <c r="G10" i="11"/>
  <c r="F11" i="11"/>
  <c r="G11" i="11"/>
  <c r="F12" i="11"/>
  <c r="G12" i="11"/>
  <c r="F13" i="11"/>
  <c r="F16" i="11"/>
  <c r="F17" i="11"/>
  <c r="G18" i="11"/>
  <c r="F18" i="11"/>
  <c r="F19" i="11"/>
  <c r="F20" i="11"/>
  <c r="F21" i="11"/>
  <c r="F22" i="11"/>
  <c r="G22" i="11"/>
  <c r="H8" i="11"/>
  <c r="H9" i="11"/>
  <c r="H10" i="11"/>
  <c r="H11" i="11"/>
  <c r="H12" i="11"/>
  <c r="H13" i="11"/>
  <c r="H16" i="11"/>
  <c r="H17" i="11"/>
  <c r="H18" i="11"/>
  <c r="H19" i="11"/>
  <c r="H20" i="11"/>
  <c r="M20" i="11" s="1"/>
  <c r="H21" i="11"/>
  <c r="H22" i="11"/>
  <c r="H14" i="11"/>
  <c r="M22" i="11"/>
  <c r="C26" i="11"/>
  <c r="F34" i="11"/>
  <c r="D34" i="11"/>
  <c r="F33" i="11"/>
  <c r="D33" i="11"/>
  <c r="F32" i="11"/>
  <c r="D32" i="11"/>
  <c r="F31" i="11"/>
  <c r="D31" i="11"/>
  <c r="L26" i="11"/>
  <c r="J26" i="11"/>
  <c r="I26" i="11"/>
  <c r="I34" i="11" l="1"/>
  <c r="I33" i="11"/>
  <c r="I32" i="11"/>
  <c r="I31" i="11"/>
  <c r="G20" i="11"/>
  <c r="K20" i="11" s="1"/>
  <c r="G17" i="11"/>
  <c r="K17" i="11" s="1"/>
  <c r="G9" i="11"/>
  <c r="G19" i="11"/>
  <c r="K19" i="11"/>
  <c r="G16" i="11"/>
  <c r="K16" i="11" s="1"/>
  <c r="G8" i="11"/>
  <c r="G21" i="11"/>
  <c r="K21" i="11" s="1"/>
  <c r="G13" i="11"/>
  <c r="K13" i="11" s="1"/>
  <c r="M21" i="11"/>
  <c r="M8" i="11"/>
  <c r="B26" i="11"/>
  <c r="G7" i="11"/>
  <c r="M9" i="11"/>
  <c r="M13" i="11"/>
  <c r="M16" i="11"/>
  <c r="M19" i="11"/>
  <c r="K22" i="11"/>
  <c r="L26" i="10"/>
  <c r="J26" i="10"/>
  <c r="I26" i="10"/>
  <c r="G22" i="10"/>
  <c r="M22" i="10" s="1"/>
  <c r="G21" i="10"/>
  <c r="M21" i="10" s="1"/>
  <c r="G20" i="10"/>
  <c r="M20" i="10" s="1"/>
  <c r="G19" i="10"/>
  <c r="M19" i="10" s="1"/>
  <c r="G18" i="10"/>
  <c r="M18" i="10" s="1"/>
  <c r="G17" i="10"/>
  <c r="M17" i="10" s="1"/>
  <c r="F16" i="10"/>
  <c r="K16" i="10" s="1"/>
  <c r="F15" i="10"/>
  <c r="K15" i="10" s="1"/>
  <c r="G14" i="10"/>
  <c r="M14" i="10" s="1"/>
  <c r="F13" i="10"/>
  <c r="K13" i="10" s="1"/>
  <c r="G12" i="10"/>
  <c r="F11" i="10"/>
  <c r="K11" i="10" s="1"/>
  <c r="G10" i="10"/>
  <c r="M10" i="10" s="1"/>
  <c r="G9" i="10"/>
  <c r="M9" i="10" s="1"/>
  <c r="M12" i="10" l="1"/>
  <c r="H15" i="11"/>
  <c r="M15" i="11" s="1"/>
  <c r="E15" i="11"/>
  <c r="E26" i="11" s="1"/>
  <c r="G14" i="11"/>
  <c r="K14" i="11" s="1"/>
  <c r="F14" i="11"/>
  <c r="F7" i="11"/>
  <c r="K7" i="11"/>
  <c r="H7" i="11"/>
  <c r="M7" i="11" s="1"/>
  <c r="M17" i="11"/>
  <c r="K8" i="11"/>
  <c r="D26" i="11"/>
  <c r="K9" i="11"/>
  <c r="M18" i="11"/>
  <c r="M14" i="11"/>
  <c r="M11" i="11"/>
  <c r="K11" i="11"/>
  <c r="M12" i="11"/>
  <c r="K12" i="11"/>
  <c r="M10" i="11"/>
  <c r="G11" i="10"/>
  <c r="M11" i="10" s="1"/>
  <c r="F19" i="10"/>
  <c r="K19" i="10" s="1"/>
  <c r="F18" i="10"/>
  <c r="K18" i="10" s="1"/>
  <c r="G15" i="10"/>
  <c r="M15" i="10" s="1"/>
  <c r="G16" i="10"/>
  <c r="M16" i="10" s="1"/>
  <c r="F10" i="10"/>
  <c r="K10" i="10" s="1"/>
  <c r="F21" i="10"/>
  <c r="K21" i="10" s="1"/>
  <c r="G13" i="10"/>
  <c r="M13" i="10" s="1"/>
  <c r="F14" i="10"/>
  <c r="K14" i="10" s="1"/>
  <c r="F22" i="10"/>
  <c r="K22" i="10" s="1"/>
  <c r="F9" i="10"/>
  <c r="K9" i="10" s="1"/>
  <c r="F17" i="10"/>
  <c r="K17" i="10" s="1"/>
  <c r="D26" i="10"/>
  <c r="F12" i="10"/>
  <c r="F20" i="10"/>
  <c r="K20" i="10" s="1"/>
  <c r="O26" i="9"/>
  <c r="M26" i="9"/>
  <c r="L26" i="9"/>
  <c r="N22" i="9"/>
  <c r="P20" i="9"/>
  <c r="P19" i="9"/>
  <c r="B26" i="8"/>
  <c r="F26" i="11" l="1"/>
  <c r="K12" i="10"/>
  <c r="F15" i="11"/>
  <c r="G15" i="11"/>
  <c r="I7" i="9"/>
  <c r="K10" i="11"/>
  <c r="K18" i="11"/>
  <c r="M26" i="11"/>
  <c r="P21" i="9"/>
  <c r="N20" i="9"/>
  <c r="N19" i="9"/>
  <c r="N13" i="9"/>
  <c r="P13" i="9"/>
  <c r="P11" i="9"/>
  <c r="P8" i="9"/>
  <c r="N8" i="9"/>
  <c r="P16" i="9"/>
  <c r="N16" i="9"/>
  <c r="P12" i="9"/>
  <c r="N12" i="9"/>
  <c r="P14" i="9"/>
  <c r="N14" i="9"/>
  <c r="P22" i="9"/>
  <c r="K15" i="11" l="1"/>
  <c r="K26" i="11" s="1"/>
  <c r="G26" i="11"/>
  <c r="J7" i="9"/>
  <c r="N21" i="9"/>
  <c r="N11" i="9"/>
  <c r="N7" i="9"/>
  <c r="N18" i="9"/>
  <c r="P18" i="9"/>
  <c r="N10" i="9"/>
  <c r="P10" i="9"/>
  <c r="P17" i="9"/>
  <c r="N17" i="9"/>
  <c r="P9" i="9"/>
  <c r="N9" i="9"/>
  <c r="N15" i="9" l="1"/>
  <c r="N26" i="9" s="1"/>
  <c r="I26" i="9"/>
  <c r="P15" i="9"/>
  <c r="J26" i="9"/>
  <c r="P7" i="9"/>
  <c r="P26" i="9" l="1"/>
  <c r="H34" i="8"/>
  <c r="F34" i="8"/>
  <c r="D34" i="8"/>
  <c r="H33" i="8"/>
  <c r="F33" i="8"/>
  <c r="D33" i="8"/>
  <c r="H32" i="8"/>
  <c r="F32" i="8"/>
  <c r="D32" i="8"/>
  <c r="M26" i="8"/>
  <c r="K26" i="8"/>
  <c r="J26" i="8"/>
  <c r="D26" i="8"/>
  <c r="I21" i="8"/>
  <c r="I19" i="8"/>
  <c r="I18" i="8"/>
  <c r="I17" i="8"/>
  <c r="I15" i="8"/>
  <c r="I14" i="8"/>
  <c r="I13" i="8"/>
  <c r="I12" i="8"/>
  <c r="I9" i="8"/>
  <c r="G9" i="8"/>
  <c r="L9" i="8" s="1"/>
  <c r="G11" i="8" l="1"/>
  <c r="L11" i="8" s="1"/>
  <c r="H11" i="8"/>
  <c r="N11" i="8" s="1"/>
  <c r="E26" i="8"/>
  <c r="I10" i="8"/>
  <c r="I11" i="8"/>
  <c r="H17" i="8"/>
  <c r="N17" i="8" s="1"/>
  <c r="I20" i="8"/>
  <c r="H10" i="8"/>
  <c r="N10" i="8" s="1"/>
  <c r="G10" i="8"/>
  <c r="L10" i="8" s="1"/>
  <c r="H22" i="8"/>
  <c r="N22" i="8" s="1"/>
  <c r="G22" i="8"/>
  <c r="L22" i="8" s="1"/>
  <c r="H12" i="8"/>
  <c r="N12" i="8" s="1"/>
  <c r="G12" i="8"/>
  <c r="L12" i="8" s="1"/>
  <c r="G18" i="8"/>
  <c r="L18" i="8" s="1"/>
  <c r="H18" i="8"/>
  <c r="N18" i="8" s="1"/>
  <c r="G16" i="8"/>
  <c r="L16" i="8" s="1"/>
  <c r="H16" i="8"/>
  <c r="N16" i="8" s="1"/>
  <c r="H8" i="8"/>
  <c r="N8" i="8" s="1"/>
  <c r="G8" i="8"/>
  <c r="L8" i="8" s="1"/>
  <c r="H20" i="8"/>
  <c r="N20" i="8" s="1"/>
  <c r="G20" i="8"/>
  <c r="L20" i="8" s="1"/>
  <c r="H9" i="8"/>
  <c r="N9" i="8" s="1"/>
  <c r="I8" i="8"/>
  <c r="I16" i="8"/>
  <c r="I22" i="8"/>
  <c r="G9" i="1"/>
  <c r="H9" i="1" l="1"/>
  <c r="I9" i="1" s="1"/>
  <c r="G17" i="8"/>
  <c r="L17" i="8" s="1"/>
  <c r="G19" i="8"/>
  <c r="L19" i="8" s="1"/>
  <c r="H19" i="8"/>
  <c r="N19" i="8" s="1"/>
  <c r="G7" i="8"/>
  <c r="G26" i="8" s="1"/>
  <c r="H7" i="8"/>
  <c r="H26" i="8" s="1"/>
  <c r="H13" i="8"/>
  <c r="N13" i="8" s="1"/>
  <c r="G13" i="8"/>
  <c r="L13" i="8" s="1"/>
  <c r="H21" i="8"/>
  <c r="N21" i="8" s="1"/>
  <c r="G21" i="8"/>
  <c r="L21" i="8" s="1"/>
  <c r="H14" i="8"/>
  <c r="N14" i="8" s="1"/>
  <c r="G14" i="8"/>
  <c r="L14" i="8" s="1"/>
  <c r="G15" i="8"/>
  <c r="L15" i="8" s="1"/>
  <c r="H15" i="8"/>
  <c r="N15" i="8" s="1"/>
  <c r="K9" i="1"/>
  <c r="J9" i="1" l="1"/>
  <c r="N7" i="8"/>
  <c r="N26" i="8" s="1"/>
  <c r="L7" i="8"/>
  <c r="L26" i="8" s="1"/>
  <c r="H32" i="1"/>
  <c r="H33" i="1"/>
  <c r="H34" i="1"/>
  <c r="H31" i="1"/>
  <c r="F31" i="1"/>
  <c r="F7" i="3" l="1"/>
  <c r="I7" i="3"/>
  <c r="L26" i="1"/>
  <c r="J26" i="3"/>
  <c r="H32" i="3" l="1"/>
  <c r="H33" i="3"/>
  <c r="H34" i="3"/>
  <c r="F31" i="3"/>
  <c r="D32" i="3"/>
  <c r="D33" i="3"/>
  <c r="D34" i="3"/>
  <c r="D31" i="3"/>
  <c r="F32" i="1"/>
  <c r="F33" i="1"/>
  <c r="F34" i="1"/>
  <c r="D32" i="1"/>
  <c r="D33" i="1"/>
  <c r="D34" i="1"/>
  <c r="I34" i="1" l="1"/>
  <c r="I33" i="1"/>
  <c r="I32" i="1"/>
  <c r="F8" i="1"/>
  <c r="F11" i="1"/>
  <c r="F12" i="1"/>
  <c r="F13" i="1"/>
  <c r="F14" i="1"/>
  <c r="F15" i="1"/>
  <c r="F16" i="1"/>
  <c r="F17" i="1"/>
  <c r="F18" i="1"/>
  <c r="F19" i="1"/>
  <c r="F20" i="1"/>
  <c r="F21" i="1"/>
  <c r="F22" i="1"/>
  <c r="F7" i="1"/>
  <c r="H7" i="1" s="1"/>
  <c r="I7" i="1" s="1"/>
  <c r="G8" i="1" l="1"/>
  <c r="H8" i="1"/>
  <c r="I8" i="1" s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G7" i="1"/>
  <c r="K7" i="1"/>
  <c r="K8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E8" i="3"/>
  <c r="E9" i="3"/>
  <c r="F9" i="3" s="1"/>
  <c r="E10" i="3"/>
  <c r="F10" i="3" s="1"/>
  <c r="F11" i="3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22" i="3"/>
  <c r="F22" i="3" s="1"/>
  <c r="F8" i="3" l="1"/>
  <c r="F26" i="3" s="1"/>
  <c r="E26" i="3"/>
  <c r="H26" i="1"/>
  <c r="N7" i="1"/>
  <c r="J8" i="1"/>
  <c r="J22" i="1"/>
  <c r="J21" i="1"/>
  <c r="J20" i="1"/>
  <c r="J19" i="1"/>
  <c r="J18" i="1"/>
  <c r="J17" i="1"/>
  <c r="J16" i="1"/>
  <c r="J15" i="1"/>
  <c r="J14" i="1"/>
  <c r="I26" i="1"/>
  <c r="J13" i="1"/>
  <c r="J12" i="1"/>
  <c r="J11" i="1"/>
  <c r="G26" i="1"/>
  <c r="M26" i="1"/>
  <c r="K26" i="3"/>
  <c r="M26" i="3"/>
  <c r="O26" i="1"/>
  <c r="B26" i="3"/>
  <c r="H31" i="3"/>
  <c r="I31" i="3" s="1"/>
  <c r="F34" i="3"/>
  <c r="I34" i="3" s="1"/>
  <c r="F33" i="3"/>
  <c r="I33" i="3" s="1"/>
  <c r="F32" i="3"/>
  <c r="I32" i="3" s="1"/>
  <c r="D31" i="1"/>
  <c r="I31" i="1" s="1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N22" i="1" l="1"/>
  <c r="N8" i="1"/>
  <c r="P8" i="1"/>
  <c r="N9" i="1"/>
  <c r="P9" i="1"/>
  <c r="N10" i="1"/>
  <c r="P10" i="1"/>
  <c r="N11" i="1"/>
  <c r="P11" i="1"/>
  <c r="N12" i="1"/>
  <c r="P12" i="1"/>
  <c r="N13" i="1"/>
  <c r="P13" i="1"/>
  <c r="N14" i="1"/>
  <c r="P14" i="1"/>
  <c r="N15" i="1"/>
  <c r="P15" i="1"/>
  <c r="N16" i="1"/>
  <c r="P16" i="1"/>
  <c r="N17" i="1"/>
  <c r="P17" i="1"/>
  <c r="N18" i="1"/>
  <c r="P18" i="1"/>
  <c r="N19" i="1"/>
  <c r="P19" i="1"/>
  <c r="N20" i="1"/>
  <c r="P20" i="1"/>
  <c r="N21" i="1"/>
  <c r="P21" i="1"/>
  <c r="P22" i="1"/>
  <c r="J7" i="1"/>
  <c r="J26" i="1" s="1"/>
  <c r="P7" i="1" l="1"/>
  <c r="P26" i="1" s="1"/>
  <c r="N26" i="1" l="1"/>
  <c r="H13" i="3"/>
  <c r="N13" i="3" s="1"/>
  <c r="G13" i="3"/>
  <c r="L13" i="3" s="1"/>
  <c r="G7" i="3"/>
  <c r="H7" i="3"/>
  <c r="G15" i="3"/>
  <c r="L15" i="3" s="1"/>
  <c r="H15" i="3"/>
  <c r="N15" i="3" s="1"/>
  <c r="H22" i="3"/>
  <c r="N22" i="3" s="1"/>
  <c r="G22" i="3"/>
  <c r="L22" i="3" s="1"/>
  <c r="G16" i="3"/>
  <c r="L16" i="3" s="1"/>
  <c r="H16" i="3"/>
  <c r="N16" i="3" s="1"/>
  <c r="G20" i="3"/>
  <c r="L20" i="3" s="1"/>
  <c r="H20" i="3"/>
  <c r="N20" i="3" s="1"/>
  <c r="G21" i="3"/>
  <c r="L21" i="3" s="1"/>
  <c r="H21" i="3"/>
  <c r="N21" i="3" s="1"/>
  <c r="G8" i="3"/>
  <c r="L8" i="3" s="1"/>
  <c r="H8" i="3"/>
  <c r="N8" i="3" s="1"/>
  <c r="G17" i="3"/>
  <c r="L17" i="3" s="1"/>
  <c r="H17" i="3"/>
  <c r="N17" i="3" s="1"/>
  <c r="G12" i="3"/>
  <c r="L12" i="3" s="1"/>
  <c r="H12" i="3"/>
  <c r="N12" i="3" s="1"/>
  <c r="H14" i="3"/>
  <c r="N14" i="3" s="1"/>
  <c r="G14" i="3"/>
  <c r="L14" i="3" s="1"/>
  <c r="G9" i="3"/>
  <c r="L9" i="3" s="1"/>
  <c r="H9" i="3"/>
  <c r="N9" i="3" s="1"/>
  <c r="G10" i="3"/>
  <c r="L10" i="3" s="1"/>
  <c r="H10" i="3"/>
  <c r="N10" i="3" s="1"/>
  <c r="G18" i="3"/>
  <c r="L18" i="3" s="1"/>
  <c r="H18" i="3"/>
  <c r="N18" i="3" s="1"/>
  <c r="G11" i="3"/>
  <c r="L11" i="3" s="1"/>
  <c r="H11" i="3"/>
  <c r="N11" i="3" s="1"/>
  <c r="G19" i="3"/>
  <c r="L19" i="3" s="1"/>
  <c r="H19" i="3"/>
  <c r="N19" i="3" s="1"/>
  <c r="F26" i="1"/>
  <c r="E26" i="1"/>
  <c r="B26" i="1"/>
  <c r="G26" i="3" l="1"/>
  <c r="L7" i="3"/>
  <c r="L26" i="3" s="1"/>
  <c r="N7" i="3"/>
  <c r="N26" i="3" s="1"/>
  <c r="H26" i="3"/>
  <c r="F8" i="10"/>
  <c r="K8" i="10" s="1"/>
  <c r="G8" i="10"/>
  <c r="M8" i="10" s="1"/>
  <c r="F7" i="10"/>
  <c r="F26" i="10" s="1"/>
  <c r="G7" i="10"/>
  <c r="M7" i="10" l="1"/>
  <c r="M26" i="10" s="1"/>
  <c r="G26" i="10"/>
  <c r="K7" i="10"/>
  <c r="K26" i="10" s="1"/>
</calcChain>
</file>

<file path=xl/sharedStrings.xml><?xml version="1.0" encoding="utf-8"?>
<sst xmlns="http://schemas.openxmlformats.org/spreadsheetml/2006/main" count="322" uniqueCount="125">
  <si>
    <r>
      <t xml:space="preserve">Name Antragsteller:in / Organisation: </t>
    </r>
    <r>
      <rPr>
        <b/>
        <sz val="11"/>
        <color theme="1"/>
        <rFont val="Calibri"/>
        <family val="2"/>
      </rPr>
      <t>→</t>
    </r>
  </si>
  <si>
    <t>Einreichung</t>
  </si>
  <si>
    <t>Personalkosten aus Anstellungsverhältnissen</t>
  </si>
  <si>
    <t>Mehrbedarf für Fair Pay 
(= Differenz)</t>
  </si>
  <si>
    <t>Honorare / Gagen / Werkverträge</t>
  </si>
  <si>
    <t>Aus- und Weiterbildung</t>
  </si>
  <si>
    <t>Aufwandsentschädigungen</t>
  </si>
  <si>
    <t>Gesamt</t>
  </si>
  <si>
    <t>Förderungen der letzten 3 Jahre</t>
  </si>
  <si>
    <t>Gesamtkosten (Budget)</t>
  </si>
  <si>
    <t>Förderung Gemeinde</t>
  </si>
  <si>
    <t>Anteil Gemeinde</t>
  </si>
  <si>
    <t>Förderung Land</t>
  </si>
  <si>
    <t>Anteil Land</t>
  </si>
  <si>
    <t>Förderung Bund</t>
  </si>
  <si>
    <t>Anteil Bund</t>
  </si>
  <si>
    <r>
      <t xml:space="preserve">Etwaige bereits erfolgte Fair-Pay-Erhöhungen bzw. Zweckwidmungen: 
</t>
    </r>
    <r>
      <rPr>
        <i/>
        <sz val="9"/>
        <color theme="1"/>
        <rFont val="Calibri"/>
        <family val="2"/>
        <scheme val="minor"/>
      </rPr>
      <t>(verpflichtend auszufüllen)</t>
    </r>
  </si>
  <si>
    <t>Sollten Sie bereits in den letzten Jahren Sondermittel von Bund/Ländern/Gemeinden zum Zweck von Fair-Pay-Erhöhungen erhalten haben, führen Sie diese bitte hier an.</t>
  </si>
  <si>
    <t>Anteile Gebietskörperschaften</t>
  </si>
  <si>
    <t>Planung / Einreichung 2024</t>
  </si>
  <si>
    <t>Gehaltsschema für Kulturvereine der IG Kultur</t>
  </si>
  <si>
    <t>Honorarkosten</t>
  </si>
  <si>
    <r>
      <t>Tatsächliche Honorarkosten (2024)</t>
    </r>
    <r>
      <rPr>
        <sz val="11"/>
        <color rgb="FFFF0000"/>
        <rFont val="Calibri"/>
        <family val="2"/>
        <scheme val="minor"/>
      </rPr>
      <t>*</t>
    </r>
  </si>
  <si>
    <t>GPA-Schema der TKI</t>
  </si>
  <si>
    <r>
      <t xml:space="preserve">Gruppe
laut GPA-Schema </t>
    </r>
    <r>
      <rPr>
        <sz val="11"/>
        <color rgb="FFFF0000"/>
        <rFont val="Calibri"/>
        <family val="2"/>
        <scheme val="minor"/>
      </rPr>
      <t>*</t>
    </r>
  </si>
  <si>
    <t>* Das vom Land Steiermark und der Stadt Graz anerkannte Entgelt-Schema finden Sie unter</t>
  </si>
  <si>
    <r>
      <t>Beschäftings-gruppe laut Schema</t>
    </r>
    <r>
      <rPr>
        <sz val="11"/>
        <color rgb="FFFF0000"/>
        <rFont val="Calibri"/>
        <family val="2"/>
        <scheme val="minor"/>
      </rPr>
      <t>*</t>
    </r>
  </si>
  <si>
    <t>Anzahl der Arbeitsstunden</t>
  </si>
  <si>
    <r>
      <t xml:space="preserve">  </t>
    </r>
    <r>
      <rPr>
        <sz val="9"/>
        <color rgb="FFFF0000"/>
        <rFont val="Wingdings 3"/>
        <family val="1"/>
        <charset val="2"/>
      </rPr>
      <t>9</t>
    </r>
    <r>
      <rPr>
        <i/>
        <sz val="10.35"/>
        <color rgb="FFFF0000"/>
        <rFont val="Calibri"/>
        <family val="2"/>
      </rPr>
      <t xml:space="preserve"> </t>
    </r>
    <r>
      <rPr>
        <i/>
        <sz val="9"/>
        <color rgb="FFFF0000"/>
        <rFont val="Calibri"/>
        <family val="2"/>
      </rPr>
      <t xml:space="preserve"> Dieser Betrag stellt 100 % des bestehenden Fair-Pay-Gaps dar. </t>
    </r>
  </si>
  <si>
    <r>
      <t xml:space="preserve">Anteil Land Steiermark 
(24,3 %) </t>
    </r>
    <r>
      <rPr>
        <sz val="11"/>
        <color rgb="FFFF0000"/>
        <rFont val="Calibri"/>
        <family val="2"/>
        <scheme val="minor"/>
      </rPr>
      <t>****</t>
    </r>
  </si>
  <si>
    <r>
      <t xml:space="preserve">Anteil Stadt Graz
(18,5 %) </t>
    </r>
    <r>
      <rPr>
        <sz val="11"/>
        <color rgb="FFFF0000"/>
        <rFont val="Calibri"/>
        <family val="2"/>
        <scheme val="minor"/>
      </rPr>
      <t>****</t>
    </r>
  </si>
  <si>
    <t>Abgeltungsgrad in % Stadt Graz</t>
  </si>
  <si>
    <t>Gewährter Fair-Pay-Zuschuss Stadt Graz</t>
  </si>
  <si>
    <t>Gewährter Fair-Pay-Zuschuss Land Steiermark</t>
  </si>
  <si>
    <t>Abgeltungsgrad in % Land Steiermark</t>
  </si>
  <si>
    <t>Höhe Fair-Pay-Gap in %</t>
  </si>
  <si>
    <t>Honorare für Werkverträge</t>
  </si>
  <si>
    <t>Berufsjahre</t>
  </si>
  <si>
    <t>13-14</t>
  </si>
  <si>
    <t>15-16</t>
  </si>
  <si>
    <t>17-18</t>
  </si>
  <si>
    <t>1-2</t>
  </si>
  <si>
    <t>3-4</t>
  </si>
  <si>
    <t>5-6</t>
  </si>
  <si>
    <t>7-8</t>
  </si>
  <si>
    <t>9-10</t>
  </si>
  <si>
    <t>11-12</t>
  </si>
  <si>
    <t>-</t>
  </si>
  <si>
    <t xml:space="preserve">Bitte geben Sie hier die Berechungsbasis/Quelle Ihrer fairen Entgelt-Berechnungen an. Das vom Land Steiermark und der Stadt Graz anerkannten Entgelt-Schemata finden Sie unter: </t>
  </si>
  <si>
    <t>19+ Jahre</t>
  </si>
  <si>
    <t>Tätigkeiten ohne besondere Kenntnisse</t>
  </si>
  <si>
    <t>Einfache Tätigkeiten bzw. Assistenztätigkeiten
unter Aufsicht/Anleitung</t>
  </si>
  <si>
    <t>Organisatorische und technische Tätigkeiten
mit entsprechenden Kenntnissen</t>
  </si>
  <si>
    <t>Tätigkeiten mit Ausbildung und/oder Erfahrung
in Eigenverantwortung</t>
  </si>
  <si>
    <t>Bereichs-/Abteilungsleitungen oder Projektleitungen
mit Personalverantwortung und/oder Finanzverantwortung</t>
  </si>
  <si>
    <t>Koordinierende leitende Funktion, Gesamtkoordination</t>
  </si>
  <si>
    <t>Letztverantwortliche Leitungsfunktionen bei Vereinen</t>
  </si>
  <si>
    <t>FAIR PAY Gehaltsschema für Kulturvereine (ab 1.1.2024)</t>
  </si>
  <si>
    <r>
      <t>Beschäftigungsgruppen</t>
    </r>
    <r>
      <rPr>
        <sz val="11"/>
        <rFont val="Calibri"/>
        <family val="2"/>
        <scheme val="minor"/>
      </rPr>
      <t xml:space="preserve">
nach Tätigkeit (↓) und Berufsjahren (→)</t>
    </r>
  </si>
  <si>
    <t>Tätigkeiten bzw. Assistenztätigkeiten mit Grundkenntnissen unter Aufsicht/Anleitung</t>
  </si>
  <si>
    <r>
      <t xml:space="preserve">Tätigkeit  </t>
    </r>
    <r>
      <rPr>
        <i/>
        <sz val="9"/>
        <color theme="1"/>
        <rFont val="Calibri"/>
        <family val="2"/>
        <scheme val="minor"/>
      </rPr>
      <t>bitte unten angeben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(zB. Künstlerische Leitung, Kaufmännische Leitung, Sekretariat, udgl.)</t>
    </r>
    <r>
      <rPr>
        <i/>
        <sz val="10"/>
        <color rgb="FFFF0000"/>
        <rFont val="Calibri"/>
        <family val="2"/>
        <scheme val="minor"/>
      </rPr>
      <t>**</t>
    </r>
  </si>
  <si>
    <t>Wochenstunden
gesamt</t>
  </si>
  <si>
    <r>
      <t xml:space="preserve">Tätigkeit  </t>
    </r>
    <r>
      <rPr>
        <i/>
        <sz val="9"/>
        <color theme="1"/>
        <rFont val="Calibri"/>
        <family val="2"/>
        <scheme val="minor"/>
      </rPr>
      <t>bitte unten angeben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(zB. Öffentlichkeitsarbeit, Programmierung, Projektleitung, udgl.) </t>
    </r>
    <r>
      <rPr>
        <i/>
        <sz val="10"/>
        <color rgb="FFFF0000"/>
        <rFont val="Calibri"/>
        <family val="2"/>
        <scheme val="minor"/>
      </rPr>
      <t>**</t>
    </r>
  </si>
  <si>
    <r>
      <t xml:space="preserve"> SOLL</t>
    </r>
    <r>
      <rPr>
        <sz val="11"/>
        <color rgb="FFFF0000"/>
        <rFont val="Calibri"/>
        <family val="2"/>
        <scheme val="minor"/>
      </rPr>
      <t xml:space="preserve">*** 
</t>
    </r>
    <r>
      <rPr>
        <sz val="11"/>
        <rFont val="Calibri"/>
        <family val="2"/>
        <scheme val="minor"/>
      </rPr>
      <t xml:space="preserve">(maximal; </t>
    </r>
    <r>
      <rPr>
        <sz val="11"/>
        <color theme="1"/>
        <rFont val="Calibri"/>
        <family val="2"/>
        <scheme val="minor"/>
      </rPr>
      <t>2024)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lt. Entgelt-Schema</t>
    </r>
    <r>
      <rPr>
        <sz val="11"/>
        <color rgb="FFFF0000"/>
        <rFont val="Calibri"/>
        <family val="2"/>
        <scheme val="minor"/>
      </rPr>
      <t>*</t>
    </r>
  </si>
  <si>
    <t>* Das vom Land Steiermark und der Stadt Graz anerkannte Entgelt-Schema (bezogen auf Vollzeit 38,5 Stunden) finden Sie unter</t>
  </si>
  <si>
    <r>
      <t xml:space="preserve"> SOLL-Jahres-bruttogehalt</t>
    </r>
    <r>
      <rPr>
        <sz val="11"/>
        <color rgb="FFFF0000"/>
        <rFont val="Calibri"/>
        <family val="2"/>
        <scheme val="minor"/>
      </rPr>
      <t xml:space="preserve">*** 
</t>
    </r>
    <r>
      <rPr>
        <sz val="11"/>
        <rFont val="Calibri"/>
        <family val="2"/>
        <scheme val="minor"/>
      </rPr>
      <t/>
    </r>
  </si>
  <si>
    <t>Gesamt Gebiets-körperschaften</t>
  </si>
  <si>
    <r>
      <t xml:space="preserve"> SOLL-Bruttomonats-gehalt</t>
    </r>
    <r>
      <rPr>
        <sz val="11"/>
        <color rgb="FFFF0000"/>
        <rFont val="Calibri"/>
        <family val="2"/>
        <scheme val="minor"/>
      </rPr>
      <t xml:space="preserve">*** 
</t>
    </r>
    <r>
      <rPr>
        <sz val="11"/>
        <rFont val="Calibri"/>
        <family val="2"/>
        <scheme val="minor"/>
      </rPr>
      <t xml:space="preserve">(Vollzeit; </t>
    </r>
    <r>
      <rPr>
        <sz val="11"/>
        <color theme="1"/>
        <rFont val="Calibri"/>
        <family val="2"/>
        <scheme val="minor"/>
      </rPr>
      <t xml:space="preserve">2024) </t>
    </r>
    <r>
      <rPr>
        <sz val="11"/>
        <rFont val="Calibri"/>
        <family val="2"/>
        <scheme val="minor"/>
      </rPr>
      <t>lt. Entgelt-Schema</t>
    </r>
    <r>
      <rPr>
        <sz val="11"/>
        <color rgb="FFFF0000"/>
        <rFont val="Calibri"/>
        <family val="2"/>
        <scheme val="minor"/>
      </rPr>
      <t>*</t>
    </r>
  </si>
  <si>
    <r>
      <t xml:space="preserve">Beschreibung der Fair-Pay-Maßnahmen: 
</t>
    </r>
    <r>
      <rPr>
        <i/>
        <sz val="9"/>
        <color theme="1"/>
        <rFont val="Calibri"/>
        <family val="2"/>
        <scheme val="minor"/>
      </rPr>
      <t>(verpflichtend auszufüllen)</t>
    </r>
  </si>
  <si>
    <r>
      <t>IST</t>
    </r>
    <r>
      <rPr>
        <sz val="11"/>
        <color rgb="FFFF0000"/>
        <rFont val="Calibri"/>
        <family val="2"/>
        <scheme val="minor"/>
      </rPr>
      <t>***</t>
    </r>
    <r>
      <rPr>
        <sz val="11"/>
        <color theme="1"/>
        <rFont val="Calibri"/>
        <family val="2"/>
        <scheme val="minor"/>
      </rPr>
      <t xml:space="preserve">
(2024)</t>
    </r>
  </si>
  <si>
    <r>
      <t>Tatsächliche monatliche Personalkosten aus Anstellungsver-hältnissen (2024)</t>
    </r>
    <r>
      <rPr>
        <sz val="11"/>
        <color rgb="FFFF0000"/>
        <rFont val="Calibri"/>
        <family val="2"/>
        <scheme val="minor"/>
      </rPr>
      <t>*</t>
    </r>
  </si>
  <si>
    <t>Fördergegenstand (inkl. Geschäftszahl): →</t>
  </si>
  <si>
    <t>Anzahl beteiligte Künstler:innen</t>
  </si>
  <si>
    <t>Anzahl Personen</t>
  </si>
  <si>
    <t>mit 2-3 beteiligten Künstler:innen</t>
  </si>
  <si>
    <t>mit 4-7 beteiligten Künstler:innen</t>
  </si>
  <si>
    <t>ab 8 beteiligten Künstler:innen</t>
  </si>
  <si>
    <t>** Sollte eine Person in mehreren Bereichen tätig sein, dennoch bitte nur einmal zählen.
*** Honorarkosten = Honorare für organisatorische ätigkeiten. Honorare für Werkaufträge an selbstständige Künstler:innen (Honorarvertrag) und sonstige 
      Honorare sind nicht anzuführen.
**** Der von der Statistik Steiermark errechnete Anteil des Landes Steiermark bzw. der Stadt Graz an den angesuchten Gesamtfördersummen.</t>
  </si>
  <si>
    <t>Honorarempfehlungen music austria</t>
  </si>
  <si>
    <t>Tätigkeiten</t>
  </si>
  <si>
    <t>Konzerte regionaler Act (bis zu 4 Personen)</t>
  </si>
  <si>
    <t>Konzerte nationaler Act (bis zu 4 Personen)</t>
  </si>
  <si>
    <t>Konzerte internationaler Act (bis zu 4 Personen)</t>
  </si>
  <si>
    <t>Konzert kleines Ensemble (bis zu 6 Personen)</t>
  </si>
  <si>
    <t>Konzert Orchester</t>
  </si>
  <si>
    <t>regional</t>
  </si>
  <si>
    <t>Ensemble</t>
  </si>
  <si>
    <t>Einzelausstellung</t>
  </si>
  <si>
    <t>Honorarempfehlungen der IG freie Theaterarbeit</t>
  </si>
  <si>
    <r>
      <t xml:space="preserve">Anteil Land Steiermark 
(24,3 %) </t>
    </r>
    <r>
      <rPr>
        <sz val="11"/>
        <color rgb="FFFF0000"/>
        <rFont val="Calibri"/>
        <family val="2"/>
        <scheme val="minor"/>
      </rPr>
      <t>***</t>
    </r>
  </si>
  <si>
    <r>
      <t xml:space="preserve">Anteil Stadt Graz
(18,5 %) </t>
    </r>
    <r>
      <rPr>
        <sz val="11"/>
        <color rgb="FFFF0000"/>
        <rFont val="Calibri"/>
        <family val="2"/>
        <scheme val="minor"/>
      </rPr>
      <t>***</t>
    </r>
  </si>
  <si>
    <r>
      <t xml:space="preserve">Tätigkeit  
</t>
    </r>
    <r>
      <rPr>
        <i/>
        <sz val="9"/>
        <color theme="1"/>
        <rFont val="Calibri"/>
        <family val="2"/>
        <scheme val="minor"/>
      </rPr>
      <t xml:space="preserve">bitte unten aus dem Dropdown-Menü auswählen </t>
    </r>
    <r>
      <rPr>
        <i/>
        <sz val="10"/>
        <color rgb="FFFF0000"/>
        <rFont val="Calibri"/>
        <family val="2"/>
        <scheme val="minor"/>
      </rPr>
      <t>**</t>
    </r>
  </si>
  <si>
    <r>
      <t xml:space="preserve">Tätigkeit  
</t>
    </r>
    <r>
      <rPr>
        <i/>
        <sz val="9"/>
        <color theme="1"/>
        <rFont val="Calibri"/>
        <family val="2"/>
        <scheme val="minor"/>
      </rPr>
      <t>bitte unten aus dem Dropdown-Menü auswählen</t>
    </r>
  </si>
  <si>
    <t>Honorarempfehlungen des Literaturhaus Wien</t>
  </si>
  <si>
    <r>
      <t xml:space="preserve">Angabe des angewendeten "fairen" Entgelt-Schemas zur Berechnung der Kosten SOLL (2024)   
</t>
    </r>
    <r>
      <rPr>
        <i/>
        <sz val="9"/>
        <color theme="1"/>
        <rFont val="Calibri"/>
        <family val="2"/>
        <scheme val="minor"/>
      </rPr>
      <t xml:space="preserve"> (verpflichtend auszufüllen)</t>
    </r>
  </si>
  <si>
    <t>Orchester</t>
  </si>
  <si>
    <t>** Honorarkosten = Honorare für nd künstlerische, bildnerische Tätigkeiten. Honorare für Werkaufträge an selbstständige Künstler:innen (Honorarvertrag) und sonstige 
      Honorare sind nicht anzuführen. Bitte die Kosten pro Person angeben.
*** Der von der Statistik Steiermark errechnete Anteil des Landes Steiermark bzw. der Stadt Graz an den angesuchten Gesamtfördersummen.</t>
  </si>
  <si>
    <t>** Fair-Pay-Empfehlungen für Auftritte von Ensembles und Bands, deren Mitglieder solistisch agieren sowie für Orchesterprojekte. Für Solo-Honorare im eigentlichen Sinn gibt es keine Empfehlungen, sie unterliegen der freien Vereinbarung.
*** Honorarkosten = Honorare für künstlerische Tätigkeiten. Honorare für Werkaufträge an selbstständige Künstler:innen (Honorarvertrag) und sonstige  Honorare sind nicht anzuführen. Bitte die Kosten pro Person angeben.
**** Der von der Statistik Steiermark errechnete Anteil des Landes Steiermark bzw. der Stadt Graz an den angesuchten Gesamtfördersummen.</t>
  </si>
  <si>
    <t>** Honorarkosten = Honorare für künstlerische literarische Tätigkeiten. Honorare für Werkaufträge an selbstständige Künstler:innen (Honorarvertrag) und sonstige 
      Honorare sind nicht anzuführen. Bitte die Kosten pro Person angeben.
*** Der von der Statistik Steiermark errechnete Anteil des Landes Steiermark bzw. der Stadt Graz an den angesuchten Gesamtfördersummen.</t>
  </si>
  <si>
    <t>Bereichsname "Ausstellungen"</t>
  </si>
  <si>
    <t>Bereichsname "NULL"</t>
  </si>
  <si>
    <r>
      <t>IST</t>
    </r>
    <r>
      <rPr>
        <sz val="11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
(2024)
pro Künstler:in</t>
    </r>
  </si>
  <si>
    <r>
      <t>IST</t>
    </r>
    <r>
      <rPr>
        <sz val="11"/>
        <color rgb="FFFF0000"/>
        <rFont val="Calibri"/>
        <family val="2"/>
        <scheme val="minor"/>
      </rPr>
      <t>***</t>
    </r>
    <r>
      <rPr>
        <sz val="11"/>
        <color theme="1"/>
        <rFont val="Calibri"/>
        <family val="2"/>
        <scheme val="minor"/>
      </rPr>
      <t xml:space="preserve">
(2024)
pro Künstler:in</t>
    </r>
  </si>
  <si>
    <t>Mitwirkung Vorstellungen</t>
  </si>
  <si>
    <t>Werkaufträge</t>
  </si>
  <si>
    <t>Honorarempfehlungen Bildende Kunst</t>
  </si>
  <si>
    <r>
      <t xml:space="preserve">Tätigkeit  
</t>
    </r>
    <r>
      <rPr>
        <i/>
        <sz val="9"/>
        <color theme="1"/>
        <rFont val="Calibri"/>
        <family val="2"/>
        <scheme val="minor"/>
      </rPr>
      <t>bitte unten eintragen</t>
    </r>
  </si>
  <si>
    <t>** Sollte eine Person in mehreren Bereichen tätig sein, dennoch bitte nur einmal zählen.
*** Personalkosten = Bruttobeträge inklusive Lohnnebenkosten. (30 %) . Es sind ausschließlich Personalkosten aus Anstellungsverhältnissen (also Kosten für echte und freie Dienstnehmer:innen) anzuführen.  
      Entgelte für Werkverträge sind hier NICHT anzuführen. Der SOLL-Betrag wird anhand des Gehaltsschemas und der angegebenen Wochenstunden automatisch berechnet.
**** Der von der Statistik Steiermark errechnete Anteil des Landes Steiermark bzw. der Stadt Graz an den angesuchten Gesamtfördersummen.</t>
  </si>
  <si>
    <t>Verwendungsnachweis</t>
  </si>
  <si>
    <r>
      <t>Datenblatt "Fair Pay 2024" 
für Personalkosten aus Anstellungsverhältnissen (echte und freie DN)
Abteilung 9 Kultur, Europa, Sport des Landes Steiermark / A 16 Kulturamt der Stadt Graz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- </t>
    </r>
    <r>
      <rPr>
        <sz val="12"/>
        <color rgb="FFFF0000"/>
        <rFont val="Calibri"/>
        <family val="2"/>
        <scheme val="minor"/>
      </rPr>
      <t>Mehrjahres- und Jahres-/Basisförderungen, Projektförderungen</t>
    </r>
  </si>
  <si>
    <r>
      <t>Datenblatt "Fair Pay 2024" 
für Honorare organisatorische Tätigkeiten
Abteilung 9 Kultur, Europa, Sport des Landes Steiermark / A 16 Kulturamt der Stadt Graz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- </t>
    </r>
    <r>
      <rPr>
        <sz val="12"/>
        <color rgb="FFFF0000"/>
        <rFont val="Calibri"/>
        <family val="2"/>
        <scheme val="minor"/>
      </rPr>
      <t>Mehrjahres- und Jahres-/Basisförderungen, Projektförderungen</t>
    </r>
  </si>
  <si>
    <r>
      <t>Datenblatt "Fair Pay 2024" 
für künstlerische Honorare Bildende Kunst
Abteilung 9 Kultur, Europa, Sport des Landes Steiermark / A 16 Kulturamt der Stadt Graz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- </t>
    </r>
    <r>
      <rPr>
        <sz val="12"/>
        <color rgb="FFFF0000"/>
        <rFont val="Calibri"/>
        <family val="2"/>
        <scheme val="minor"/>
      </rPr>
      <t>Mehrjahres- und Jahres-/Basisförderungen, Projektförderungen</t>
    </r>
  </si>
  <si>
    <r>
      <t>Datenblatt "Fair Pay 2024" 
für künstlerische Honorare Darstellende Kunst
Abteilung 9 Kultur, Europa, Sport des Landes Steiermark / A 16 Kulturamt der Stadt Graz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- </t>
    </r>
    <r>
      <rPr>
        <sz val="12"/>
        <color rgb="FFFF0000"/>
        <rFont val="Calibri"/>
        <family val="2"/>
        <scheme val="minor"/>
      </rPr>
      <t>Mehrjahres- und Jahres-/Basisförderungen, Projektförderungen</t>
    </r>
  </si>
  <si>
    <r>
      <t>Datenblatt "Fair Pay 2024" 
für künstlerische Honorare Musik
Abteilung 9 Kultur, Europa, Sport des Landes Steiermark / A 16 Kulturamt der Stadt Graz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- </t>
    </r>
    <r>
      <rPr>
        <sz val="12"/>
        <color rgb="FFFF0000"/>
        <rFont val="Calibri"/>
        <family val="2"/>
        <scheme val="minor"/>
      </rPr>
      <t>Mehrjahres- und Jahres-/Basisförderungen, Projektförderungen</t>
    </r>
  </si>
  <si>
    <r>
      <t>Datenblatt "Fair Pay 2024" 
für künstlerische Honorare Literatur
Abteilung 9 Kultur, Europa, Sport des Landes Steiermark / A 16 Kulturamt der Stadt Graz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- </t>
    </r>
    <r>
      <rPr>
        <sz val="12"/>
        <color rgb="FFFF0000"/>
        <rFont val="Calibri"/>
        <family val="2"/>
        <scheme val="minor"/>
      </rPr>
      <t>Mehrjahres- und Jahres-/Basisförderungen, Projektförderungen</t>
    </r>
  </si>
  <si>
    <r>
      <t xml:space="preserve">Anteil Land Steiermark 
(24,3 % für 1/2 Jahr) </t>
    </r>
    <r>
      <rPr>
        <sz val="11"/>
        <color rgb="FFFF0000"/>
        <rFont val="Calibri"/>
        <family val="2"/>
        <scheme val="minor"/>
      </rPr>
      <t>****</t>
    </r>
  </si>
  <si>
    <t>Anzahl der Vorstellungen</t>
  </si>
  <si>
    <t>Darstellende Kunst</t>
  </si>
  <si>
    <t>1-2 Vorstellungen</t>
  </si>
  <si>
    <t>ab der 3. Vorstellung</t>
  </si>
  <si>
    <t>Anzahl der Arbeitsstunden
(nur bei keiner Mitwirkung in Vorstellungen)</t>
  </si>
  <si>
    <r>
      <t xml:space="preserve"> SOLL</t>
    </r>
    <r>
      <rPr>
        <sz val="11"/>
        <color rgb="FFFF0000"/>
        <rFont val="Calibri"/>
        <family val="2"/>
        <scheme val="minor"/>
      </rPr>
      <t xml:space="preserve">** 
</t>
    </r>
    <r>
      <rPr>
        <sz val="11"/>
        <rFont val="Calibri"/>
        <family val="2"/>
        <scheme val="minor"/>
      </rPr>
      <t xml:space="preserve">(maximal; </t>
    </r>
    <r>
      <rPr>
        <sz val="11"/>
        <color theme="1"/>
        <rFont val="Calibri"/>
        <family val="2"/>
        <scheme val="minor"/>
      </rPr>
      <t>2024)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lt. Entgelt-Schema</t>
    </r>
    <r>
      <rPr>
        <sz val="11"/>
        <color rgb="FFFF0000"/>
        <rFont val="Calibri"/>
        <family val="2"/>
        <scheme val="minor"/>
      </rPr>
      <t xml:space="preserve">* </t>
    </r>
    <r>
      <rPr>
        <sz val="11"/>
        <rFont val="Calibri"/>
        <family val="2"/>
        <scheme val="minor"/>
      </rPr>
      <t>pro Künstler:in</t>
    </r>
  </si>
  <si>
    <r>
      <t xml:space="preserve"> SOLL</t>
    </r>
    <r>
      <rPr>
        <sz val="11"/>
        <color rgb="FFFF0000"/>
        <rFont val="Calibri"/>
        <family val="2"/>
        <scheme val="minor"/>
      </rPr>
      <t xml:space="preserve">** 
</t>
    </r>
    <r>
      <rPr>
        <sz val="11"/>
        <rFont val="Calibri"/>
        <family val="2"/>
        <scheme val="minor"/>
      </rPr>
      <t xml:space="preserve">(maximal; </t>
    </r>
    <r>
      <rPr>
        <sz val="11"/>
        <color theme="1"/>
        <rFont val="Calibri"/>
        <family val="2"/>
        <scheme val="minor"/>
      </rPr>
      <t>2024)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lt. Entgelt-Schema</t>
    </r>
    <r>
      <rPr>
        <sz val="11"/>
        <color rgb="FFFF0000"/>
        <rFont val="Calibri"/>
        <family val="2"/>
        <scheme val="minor"/>
      </rPr>
      <t xml:space="preserve">* </t>
    </r>
    <r>
      <rPr>
        <sz val="11"/>
        <rFont val="Calibri"/>
        <family val="2"/>
        <scheme val="minor"/>
      </rPr>
      <t>pro Künstler:in und pro Vorstellung</t>
    </r>
  </si>
  <si>
    <r>
      <t>IST</t>
    </r>
    <r>
      <rPr>
        <sz val="11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
(2024)
pro Künstler:in und pro Vorstellung</t>
    </r>
  </si>
  <si>
    <t>** Honorarkosten = Honorare für künstlerische darstellerische Tätigkeiten. Honorare für Werkaufträge an selbstständige Künstler:innen (Honorarvertrag) und sonstige 
      Honorare sind nicht anzuführen. Bitte die Kosten pro Person  pro Vorstellung angeben.
*** Der von der Statistik Steiermark errechnete Anteil des Landes Steiermark bzw. der Stadt Graz an den angesuchten Gesamtfördersummen.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</si>
</sst>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€&quot;\ #,##0.00"/>
    <numFmt numFmtId="165" formatCode="0.00%;[Red]\-0.0%"/>
    <numFmt numFmtId="166" formatCode="0.0%"/>
    <numFmt numFmtId="167" formatCode="0.00\ &quot;h&quot;"/>
    <numFmt numFmtId="168" formatCode="General\ &quot;h&quot;"/>
    <numFmt numFmtId="169" formatCode="0.0%;[Red]\-0.0%"/>
    <numFmt numFmtId="170" formatCode="[$€-2]\ #,##0;[Red]\-[$€-2]\ #,##0"/>
  </numFmts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9"/>
      <color rgb="FFFF0000"/>
      <name val="Wingdings 3"/>
      <family val="1"/>
      <charset val="2"/>
    </font>
    <font>
      <i/>
      <sz val="9"/>
      <color rgb="FFFF0000"/>
      <name val="Calibri"/>
      <family val="2"/>
    </font>
    <font>
      <i/>
      <sz val="10.35"/>
      <color rgb="FFFF0000"/>
      <name val="Calibri"/>
      <family val="2"/>
    </font>
    <font>
      <u/>
      <sz val="11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name val="Calibri"/>
      <family val="2"/>
    </font>
    <font>
      <sz val="18"/>
      <color rgb="FF333333"/>
      <name val="Arial"/>
      <family val="2"/>
    </font>
    <font>
      <sz val="16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4E8A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rgb="FF333333"/>
      </right>
      <top style="thin">
        <color indexed="64"/>
      </top>
      <bottom style="thin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20" fillId="0" borderId="0"/>
  </cellStyleXfs>
  <cellXfs count="243">
    <xf numFmtId="0" fontId="0" fillId="0" borderId="0" xfId="0"/>
    <xf numFmtId="0" fontId="0" fillId="0" borderId="0" xfId="0" applyAlignment="1" applyProtection="1">
      <alignment wrapText="1"/>
    </xf>
    <xf numFmtId="0" fontId="0" fillId="2" borderId="4" xfId="0" applyFill="1" applyBorder="1" applyAlignment="1" applyProtection="1">
      <alignment wrapText="1"/>
    </xf>
    <xf numFmtId="164" fontId="0" fillId="4" borderId="19" xfId="0" applyNumberFormat="1" applyFill="1" applyBorder="1" applyAlignment="1" applyProtection="1">
      <alignment horizontal="center" vertical="center" wrapText="1"/>
      <protection locked="0"/>
    </xf>
    <xf numFmtId="0" fontId="16" fillId="2" borderId="4" xfId="0" applyFont="1" applyFill="1" applyBorder="1" applyAlignment="1" applyProtection="1">
      <alignment vertical="top" wrapText="1"/>
    </xf>
    <xf numFmtId="0" fontId="16" fillId="2" borderId="6" xfId="0" applyFont="1" applyFill="1" applyBorder="1" applyAlignment="1" applyProtection="1">
      <alignment vertical="top" wrapText="1"/>
    </xf>
    <xf numFmtId="0" fontId="0" fillId="2" borderId="7" xfId="0" applyFill="1" applyBorder="1" applyAlignment="1" applyProtection="1">
      <alignment wrapText="1"/>
    </xf>
    <xf numFmtId="0" fontId="0" fillId="2" borderId="0" xfId="0" applyFill="1" applyAlignment="1" applyProtection="1">
      <alignment wrapText="1"/>
    </xf>
    <xf numFmtId="0" fontId="16" fillId="2" borderId="5" xfId="0" applyFont="1" applyFill="1" applyBorder="1" applyAlignment="1" applyProtection="1">
      <alignment vertical="top" wrapText="1"/>
    </xf>
    <xf numFmtId="0" fontId="0" fillId="2" borderId="32" xfId="0" applyFill="1" applyBorder="1" applyAlignment="1" applyProtection="1">
      <alignment wrapText="1"/>
    </xf>
    <xf numFmtId="0" fontId="17" fillId="2" borderId="49" xfId="1" applyFont="1" applyFill="1" applyBorder="1" applyAlignment="1" applyProtection="1">
      <protection locked="0"/>
    </xf>
    <xf numFmtId="0" fontId="17" fillId="2" borderId="50" xfId="1" applyFont="1" applyFill="1" applyBorder="1" applyAlignment="1" applyProtection="1">
      <protection locked="0"/>
    </xf>
    <xf numFmtId="0" fontId="0" fillId="0" borderId="0" xfId="0" applyAlignment="1" applyProtection="1">
      <alignment horizontal="center" vertical="center" wrapText="1"/>
    </xf>
    <xf numFmtId="0" fontId="0" fillId="4" borderId="8" xfId="0" applyNumberFormat="1" applyFont="1" applyFill="1" applyBorder="1" applyAlignment="1" applyProtection="1">
      <alignment horizontal="center" vertical="center" wrapText="1"/>
    </xf>
    <xf numFmtId="4" fontId="0" fillId="4" borderId="17" xfId="0" applyNumberFormat="1" applyFill="1" applyBorder="1" applyAlignment="1" applyProtection="1">
      <alignment horizontal="right" vertical="center" wrapText="1" indent="1"/>
    </xf>
    <xf numFmtId="4" fontId="0" fillId="4" borderId="27" xfId="0" applyNumberFormat="1" applyFill="1" applyBorder="1" applyAlignment="1" applyProtection="1">
      <alignment horizontal="right" vertical="center" wrapText="1" indent="1"/>
    </xf>
    <xf numFmtId="0" fontId="0" fillId="4" borderId="9" xfId="0" applyNumberFormat="1" applyFont="1" applyFill="1" applyBorder="1" applyAlignment="1" applyProtection="1">
      <alignment horizontal="center" vertical="center" wrapText="1"/>
    </xf>
    <xf numFmtId="4" fontId="0" fillId="4" borderId="20" xfId="0" applyNumberFormat="1" applyFill="1" applyBorder="1" applyAlignment="1" applyProtection="1">
      <alignment horizontal="right" vertical="center" wrapText="1" indent="1"/>
    </xf>
    <xf numFmtId="4" fontId="0" fillId="4" borderId="13" xfId="0" applyNumberFormat="1" applyFill="1" applyBorder="1" applyAlignment="1" applyProtection="1">
      <alignment horizontal="right" vertical="center" wrapText="1" indent="1"/>
    </xf>
    <xf numFmtId="4" fontId="0" fillId="4" borderId="29" xfId="0" applyNumberFormat="1" applyFill="1" applyBorder="1" applyAlignment="1" applyProtection="1">
      <alignment horizontal="right" vertical="center" wrapText="1" indent="1"/>
    </xf>
    <xf numFmtId="0" fontId="2" fillId="6" borderId="4" xfId="0" applyFont="1" applyFill="1" applyBorder="1" applyAlignment="1" applyProtection="1">
      <alignment horizontal="right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1" xfId="0" applyFont="1" applyFill="1" applyBorder="1" applyAlignment="1" applyProtection="1">
      <alignment horizontal="center" vertical="center" wrapText="1"/>
    </xf>
    <xf numFmtId="0" fontId="0" fillId="6" borderId="42" xfId="0" applyFont="1" applyFill="1" applyBorder="1" applyAlignment="1" applyProtection="1">
      <alignment horizontal="center" vertical="center" wrapText="1"/>
    </xf>
    <xf numFmtId="0" fontId="0" fillId="6" borderId="25" xfId="0" applyFont="1" applyFill="1" applyBorder="1" applyAlignment="1" applyProtection="1">
      <alignment horizontal="center" vertical="center" wrapText="1"/>
    </xf>
    <xf numFmtId="0" fontId="2" fillId="6" borderId="40" xfId="0" applyFont="1" applyFill="1" applyBorder="1" applyAlignment="1" applyProtection="1">
      <alignment horizontal="center" vertical="center" wrapText="1"/>
    </xf>
    <xf numFmtId="0" fontId="0" fillId="6" borderId="8" xfId="0" applyNumberFormat="1" applyFont="1" applyFill="1" applyBorder="1" applyAlignment="1" applyProtection="1">
      <alignment horizontal="center" vertical="center" wrapText="1"/>
    </xf>
    <xf numFmtId="0" fontId="2" fillId="6" borderId="44" xfId="0" applyFont="1" applyFill="1" applyBorder="1" applyAlignment="1" applyProtection="1">
      <alignment vertical="center" wrapText="1"/>
    </xf>
    <xf numFmtId="164" fontId="0" fillId="0" borderId="0" xfId="0" applyNumberFormat="1" applyAlignment="1" applyProtection="1">
      <alignment wrapText="1"/>
    </xf>
    <xf numFmtId="165" fontId="0" fillId="0" borderId="0" xfId="0" applyNumberFormat="1" applyAlignment="1" applyProtection="1">
      <alignment wrapText="1"/>
    </xf>
    <xf numFmtId="1" fontId="0" fillId="0" borderId="17" xfId="0" applyNumberFormat="1" applyBorder="1" applyAlignment="1" applyProtection="1">
      <alignment horizontal="center" vertical="center" wrapText="1"/>
      <protection locked="0"/>
    </xf>
    <xf numFmtId="167" fontId="0" fillId="0" borderId="17" xfId="0" applyNumberFormat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top"/>
      <protection locked="0"/>
    </xf>
    <xf numFmtId="164" fontId="0" fillId="0" borderId="17" xfId="0" applyNumberFormat="1" applyBorder="1" applyAlignment="1" applyProtection="1">
      <alignment horizontal="center" vertical="center" wrapText="1"/>
      <protection locked="0"/>
    </xf>
    <xf numFmtId="164" fontId="0" fillId="7" borderId="27" xfId="0" applyNumberFormat="1" applyFill="1" applyBorder="1" applyAlignment="1" applyProtection="1">
      <alignment horizontal="center" vertical="center" wrapText="1"/>
    </xf>
    <xf numFmtId="164" fontId="0" fillId="5" borderId="27" xfId="0" applyNumberFormat="1" applyFill="1" applyBorder="1" applyAlignment="1" applyProtection="1">
      <alignment horizontal="center" vertical="center" wrapText="1"/>
    </xf>
    <xf numFmtId="164" fontId="0" fillId="3" borderId="41" xfId="0" applyNumberFormat="1" applyFill="1" applyBorder="1" applyAlignment="1" applyProtection="1">
      <alignment horizontal="center" vertical="center" wrapText="1"/>
      <protection locked="0"/>
    </xf>
    <xf numFmtId="0" fontId="15" fillId="0" borderId="0" xfId="1" applyFill="1" applyBorder="1" applyAlignment="1" applyProtection="1">
      <alignment horizontal="left" vertical="top" wrapText="1"/>
    </xf>
    <xf numFmtId="0" fontId="0" fillId="8" borderId="16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wrapText="1"/>
    </xf>
    <xf numFmtId="0" fontId="0" fillId="8" borderId="63" xfId="0" applyFont="1" applyFill="1" applyBorder="1" applyAlignment="1" applyProtection="1">
      <alignment horizontal="center" vertical="center" wrapText="1"/>
    </xf>
    <xf numFmtId="0" fontId="2" fillId="6" borderId="54" xfId="0" applyFont="1" applyFill="1" applyBorder="1" applyAlignment="1" applyProtection="1">
      <alignment horizontal="center" vertical="center" wrapText="1"/>
    </xf>
    <xf numFmtId="2" fontId="0" fillId="5" borderId="27" xfId="0" quotePrefix="1" applyNumberFormat="1" applyFill="1" applyBorder="1" applyAlignment="1" applyProtection="1">
      <alignment horizontal="center" vertical="center" wrapText="1"/>
    </xf>
    <xf numFmtId="2" fontId="0" fillId="0" borderId="23" xfId="0" applyNumberFormat="1" applyBorder="1" applyAlignment="1" applyProtection="1">
      <alignment horizontal="right" vertical="center" wrapText="1" indent="1"/>
    </xf>
    <xf numFmtId="4" fontId="0" fillId="0" borderId="23" xfId="0" applyNumberFormat="1" applyBorder="1" applyAlignment="1" applyProtection="1">
      <alignment horizontal="right" vertical="center" wrapText="1" indent="1"/>
    </xf>
    <xf numFmtId="166" fontId="0" fillId="0" borderId="64" xfId="0" applyNumberFormat="1" applyBorder="1" applyAlignment="1" applyProtection="1">
      <alignment horizontal="right" vertical="center" wrapText="1" indent="1"/>
    </xf>
    <xf numFmtId="4" fontId="0" fillId="0" borderId="22" xfId="0" applyNumberFormat="1" applyBorder="1" applyAlignment="1" applyProtection="1">
      <alignment horizontal="right" vertical="center" wrapText="1" indent="1"/>
    </xf>
    <xf numFmtId="4" fontId="0" fillId="0" borderId="62" xfId="0" applyNumberFormat="1" applyBorder="1" applyAlignment="1" applyProtection="1">
      <alignment horizontal="right" vertical="center" wrapText="1" indent="1"/>
    </xf>
    <xf numFmtId="4" fontId="0" fillId="0" borderId="65" xfId="0" applyNumberFormat="1" applyBorder="1" applyAlignment="1" applyProtection="1">
      <alignment horizontal="right" vertical="center" wrapText="1" indent="1"/>
    </xf>
    <xf numFmtId="166" fontId="0" fillId="0" borderId="24" xfId="0" applyNumberFormat="1" applyBorder="1" applyAlignment="1" applyProtection="1">
      <alignment horizontal="right" vertical="center" wrapText="1" indent="1"/>
    </xf>
    <xf numFmtId="2" fontId="0" fillId="0" borderId="23" xfId="0" applyNumberFormat="1" applyBorder="1" applyAlignment="1" applyProtection="1">
      <alignment horizontal="center" vertical="center" wrapText="1"/>
    </xf>
    <xf numFmtId="4" fontId="0" fillId="0" borderId="23" xfId="0" applyNumberFormat="1" applyBorder="1" applyAlignment="1" applyProtection="1">
      <alignment horizontal="center" vertical="center" wrapText="1"/>
    </xf>
    <xf numFmtId="166" fontId="0" fillId="0" borderId="24" xfId="0" applyNumberFormat="1" applyBorder="1" applyAlignment="1" applyProtection="1">
      <alignment horizontal="center" vertical="center" wrapText="1"/>
    </xf>
    <xf numFmtId="166" fontId="0" fillId="3" borderId="28" xfId="0" applyNumberFormat="1" applyFill="1" applyBorder="1" applyAlignment="1" applyProtection="1">
      <alignment horizontal="center" vertical="center" wrapText="1"/>
    </xf>
    <xf numFmtId="164" fontId="0" fillId="3" borderId="27" xfId="0" applyNumberFormat="1" applyFill="1" applyBorder="1" applyAlignment="1" applyProtection="1">
      <alignment horizontal="center" vertical="center" wrapText="1"/>
    </xf>
    <xf numFmtId="166" fontId="0" fillId="3" borderId="53" xfId="0" applyNumberForma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vertical="top"/>
    </xf>
    <xf numFmtId="0" fontId="8" fillId="2" borderId="3" xfId="0" applyFont="1" applyFill="1" applyBorder="1" applyAlignment="1" applyProtection="1">
      <alignment vertical="top"/>
    </xf>
    <xf numFmtId="4" fontId="0" fillId="0" borderId="24" xfId="0" applyNumberFormat="1" applyBorder="1" applyAlignment="1" applyProtection="1">
      <alignment horizontal="right" vertical="center" wrapText="1" indent="1"/>
    </xf>
    <xf numFmtId="164" fontId="0" fillId="0" borderId="23" xfId="0" applyNumberFormat="1" applyBorder="1" applyAlignment="1" applyProtection="1">
      <alignment horizontal="right" vertical="center" wrapText="1" indent="1"/>
    </xf>
    <xf numFmtId="164" fontId="0" fillId="0" borderId="17" xfId="0" applyNumberFormat="1" applyFill="1" applyBorder="1" applyAlignment="1" applyProtection="1">
      <alignment horizontal="center" vertical="center" wrapText="1"/>
      <protection locked="0"/>
    </xf>
    <xf numFmtId="0" fontId="15" fillId="0" borderId="4" xfId="1" applyFill="1" applyBorder="1" applyAlignment="1" applyProtection="1">
      <alignment horizontal="left" vertical="top" wrapText="1"/>
    </xf>
    <xf numFmtId="0" fontId="15" fillId="0" borderId="0" xfId="1" applyFill="1" applyBorder="1" applyAlignment="1" applyProtection="1">
      <alignment horizontal="left" vertical="top" wrapText="1"/>
    </xf>
    <xf numFmtId="0" fontId="0" fillId="8" borderId="63" xfId="0" applyFont="1" applyFill="1" applyBorder="1" applyAlignment="1" applyProtection="1">
      <alignment horizontal="center" vertical="center" wrapText="1"/>
    </xf>
    <xf numFmtId="164" fontId="0" fillId="3" borderId="43" xfId="0" applyNumberFormat="1" applyFill="1" applyBorder="1" applyAlignment="1" applyProtection="1">
      <alignment horizontal="center" vertical="center" wrapText="1"/>
    </xf>
    <xf numFmtId="3" fontId="0" fillId="0" borderId="0" xfId="0" quotePrefix="1" applyNumberFormat="1"/>
    <xf numFmtId="0" fontId="0" fillId="9" borderId="0" xfId="0" applyFill="1"/>
    <xf numFmtId="4" fontId="0" fillId="0" borderId="68" xfId="0" applyNumberFormat="1" applyBorder="1" applyAlignment="1" applyProtection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0" fontId="18" fillId="5" borderId="41" xfId="2" applyFont="1" applyFill="1" applyBorder="1" applyAlignment="1">
      <alignment horizontal="left" wrapText="1"/>
    </xf>
    <xf numFmtId="0" fontId="18" fillId="5" borderId="17" xfId="2" applyFont="1" applyFill="1" applyBorder="1" applyAlignment="1">
      <alignment horizontal="center" vertical="center"/>
    </xf>
    <xf numFmtId="0" fontId="10" fillId="0" borderId="11" xfId="2" applyFont="1" applyBorder="1" applyAlignment="1">
      <alignment horizontal="left" vertical="center" wrapText="1"/>
    </xf>
    <xf numFmtId="170" fontId="10" fillId="0" borderId="66" xfId="2" applyNumberFormat="1" applyFont="1" applyBorder="1" applyAlignment="1">
      <alignment horizontal="center" vertical="center"/>
    </xf>
    <xf numFmtId="0" fontId="10" fillId="0" borderId="11" xfId="2" applyFont="1" applyBorder="1" applyAlignment="1">
      <alignment horizontal="left" vertical="center"/>
    </xf>
    <xf numFmtId="0" fontId="18" fillId="5" borderId="66" xfId="2" applyFont="1" applyFill="1" applyBorder="1" applyAlignment="1">
      <alignment horizontal="center" vertical="center"/>
    </xf>
    <xf numFmtId="0" fontId="18" fillId="5" borderId="67" xfId="2" applyFont="1" applyFill="1" applyBorder="1" applyAlignment="1">
      <alignment horizontal="center" vertical="center"/>
    </xf>
    <xf numFmtId="4" fontId="0" fillId="0" borderId="69" xfId="0" applyNumberFormat="1" applyBorder="1" applyAlignment="1" applyProtection="1">
      <alignment horizontal="right" vertical="center" wrapText="1" indent="1"/>
    </xf>
    <xf numFmtId="4" fontId="0" fillId="0" borderId="69" xfId="0" applyNumberFormat="1" applyBorder="1" applyAlignment="1" applyProtection="1">
      <alignment horizontal="center" vertical="center" wrapText="1"/>
    </xf>
    <xf numFmtId="164" fontId="0" fillId="5" borderId="26" xfId="0" applyNumberFormat="1" applyFill="1" applyBorder="1" applyAlignment="1" applyProtection="1">
      <alignment horizontal="center" vertical="center" wrapText="1"/>
    </xf>
    <xf numFmtId="0" fontId="15" fillId="0" borderId="49" xfId="1" applyFill="1" applyBorder="1" applyAlignment="1" applyProtection="1">
      <alignment vertical="top" wrapText="1"/>
    </xf>
    <xf numFmtId="0" fontId="11" fillId="0" borderId="0" xfId="0" applyFont="1" applyFill="1" applyBorder="1" applyAlignment="1" applyProtection="1">
      <alignment horizontal="left" vertical="top" wrapText="1"/>
    </xf>
    <xf numFmtId="2" fontId="0" fillId="0" borderId="22" xfId="0" applyNumberFormat="1" applyBorder="1" applyAlignment="1" applyProtection="1">
      <alignment horizontal="right" vertical="center" wrapText="1" indent="1"/>
    </xf>
    <xf numFmtId="168" fontId="0" fillId="5" borderId="43" xfId="0" applyNumberFormat="1" applyFill="1" applyBorder="1" applyAlignment="1" applyProtection="1">
      <alignment horizontal="center" vertical="center" wrapText="1"/>
    </xf>
    <xf numFmtId="0" fontId="0" fillId="5" borderId="19" xfId="0" applyFont="1" applyFill="1" applyBorder="1" applyAlignment="1" applyProtection="1">
      <alignment vertical="center" wrapText="1"/>
    </xf>
    <xf numFmtId="0" fontId="2" fillId="6" borderId="26" xfId="0" applyFont="1" applyFill="1" applyBorder="1" applyAlignment="1" applyProtection="1">
      <alignment vertical="center" wrapText="1"/>
    </xf>
    <xf numFmtId="2" fontId="0" fillId="0" borderId="22" xfId="0" applyNumberFormat="1" applyBorder="1" applyAlignment="1" applyProtection="1">
      <alignment horizontal="center" vertical="center" wrapText="1"/>
    </xf>
    <xf numFmtId="0" fontId="2" fillId="6" borderId="35" xfId="0" applyFont="1" applyFill="1" applyBorder="1" applyAlignment="1" applyProtection="1">
      <alignment horizontal="right" vertical="center" wrapText="1"/>
    </xf>
    <xf numFmtId="0" fontId="0" fillId="9" borderId="4" xfId="0" applyFill="1" applyBorder="1" applyAlignment="1" applyProtection="1">
      <alignment wrapText="1"/>
    </xf>
    <xf numFmtId="0" fontId="0" fillId="9" borderId="0" xfId="0" applyFill="1" applyAlignment="1" applyProtection="1">
      <alignment wrapText="1"/>
    </xf>
    <xf numFmtId="0" fontId="19" fillId="9" borderId="4" xfId="0" applyFont="1" applyFill="1" applyBorder="1" applyAlignment="1" applyProtection="1">
      <alignment vertical="center" wrapText="1"/>
      <protection locked="0"/>
    </xf>
    <xf numFmtId="0" fontId="19" fillId="9" borderId="0" xfId="0" applyFont="1" applyFill="1" applyBorder="1" applyAlignment="1" applyProtection="1">
      <alignment vertical="center" wrapText="1"/>
      <protection locked="0"/>
    </xf>
    <xf numFmtId="0" fontId="19" fillId="9" borderId="4" xfId="0" applyFont="1" applyFill="1" applyBorder="1" applyAlignment="1" applyProtection="1">
      <alignment horizontal="center" vertical="center" wrapText="1"/>
      <protection locked="0"/>
    </xf>
    <xf numFmtId="0" fontId="19" fillId="9" borderId="0" xfId="0" applyFont="1" applyFill="1" applyBorder="1" applyAlignment="1" applyProtection="1">
      <alignment horizontal="center" vertical="center" wrapText="1"/>
      <protection locked="0"/>
    </xf>
    <xf numFmtId="164" fontId="0" fillId="9" borderId="0" xfId="0" applyNumberFormat="1" applyFill="1" applyAlignment="1" applyProtection="1">
      <alignment wrapText="1"/>
    </xf>
    <xf numFmtId="10" fontId="0" fillId="9" borderId="0" xfId="0" applyNumberFormat="1" applyFill="1" applyAlignment="1" applyProtection="1">
      <alignment wrapText="1"/>
    </xf>
    <xf numFmtId="0" fontId="0" fillId="9" borderId="0" xfId="0" applyNumberFormat="1" applyFill="1" applyAlignment="1" applyProtection="1">
      <alignment wrapText="1"/>
    </xf>
    <xf numFmtId="0" fontId="1" fillId="9" borderId="0" xfId="0" applyFont="1" applyFill="1" applyAlignment="1" applyProtection="1">
      <alignment wrapText="1"/>
    </xf>
    <xf numFmtId="0" fontId="0" fillId="9" borderId="0" xfId="0" applyFill="1" applyAlignment="1" applyProtection="1">
      <alignment horizontal="center" vertical="center" wrapText="1"/>
    </xf>
    <xf numFmtId="0" fontId="0" fillId="9" borderId="0" xfId="0" applyFill="1" applyBorder="1" applyAlignment="1" applyProtection="1">
      <alignment wrapText="1"/>
    </xf>
    <xf numFmtId="0" fontId="0" fillId="9" borderId="0" xfId="0" applyFill="1" applyBorder="1" applyAlignment="1" applyProtection="1">
      <alignment horizontal="center" vertical="center" wrapText="1"/>
    </xf>
    <xf numFmtId="0" fontId="8" fillId="9" borderId="0" xfId="0" applyFont="1" applyFill="1" applyBorder="1" applyAlignment="1" applyProtection="1">
      <alignment vertical="top"/>
    </xf>
    <xf numFmtId="0" fontId="0" fillId="5" borderId="14" xfId="0" applyFont="1" applyFill="1" applyBorder="1" applyAlignment="1" applyProtection="1">
      <alignment vertical="center" wrapText="1"/>
      <protection locked="0"/>
    </xf>
    <xf numFmtId="0" fontId="13" fillId="9" borderId="0" xfId="0" applyFont="1" applyFill="1" applyBorder="1" applyAlignment="1" applyProtection="1">
      <alignment horizontal="left" vertical="top" wrapText="1"/>
    </xf>
    <xf numFmtId="0" fontId="11" fillId="0" borderId="2" xfId="0" applyFont="1" applyFill="1" applyBorder="1" applyAlignment="1" applyProtection="1">
      <alignment vertical="top" wrapText="1"/>
    </xf>
    <xf numFmtId="0" fontId="11" fillId="0" borderId="30" xfId="0" applyFont="1" applyFill="1" applyBorder="1" applyAlignment="1" applyProtection="1">
      <alignment vertical="top" wrapText="1"/>
    </xf>
    <xf numFmtId="0" fontId="11" fillId="0" borderId="0" xfId="0" applyFont="1" applyFill="1" applyBorder="1" applyAlignment="1" applyProtection="1">
      <alignment vertical="top" wrapText="1"/>
    </xf>
    <xf numFmtId="0" fontId="11" fillId="0" borderId="33" xfId="0" applyFont="1" applyFill="1" applyBorder="1" applyAlignment="1" applyProtection="1">
      <alignment vertical="top" wrapText="1"/>
    </xf>
    <xf numFmtId="0" fontId="15" fillId="0" borderId="0" xfId="1"/>
    <xf numFmtId="164" fontId="0" fillId="5" borderId="17" xfId="0" applyNumberFormat="1" applyFill="1" applyBorder="1" applyAlignment="1" applyProtection="1">
      <alignment horizontal="center" vertical="center" wrapText="1"/>
      <protection hidden="1"/>
    </xf>
    <xf numFmtId="164" fontId="0" fillId="0" borderId="17" xfId="0" applyNumberFormat="1" applyBorder="1" applyAlignment="1" applyProtection="1">
      <alignment horizontal="center" vertical="center" wrapText="1"/>
      <protection hidden="1"/>
    </xf>
    <xf numFmtId="166" fontId="0" fillId="3" borderId="17" xfId="0" applyNumberFormat="1" applyFill="1" applyBorder="1" applyAlignment="1" applyProtection="1">
      <alignment horizontal="center" vertical="center" wrapText="1"/>
      <protection hidden="1"/>
    </xf>
    <xf numFmtId="166" fontId="0" fillId="3" borderId="20" xfId="0" applyNumberFormat="1" applyFill="1" applyBorder="1" applyAlignment="1" applyProtection="1">
      <alignment horizontal="center" vertical="center" wrapText="1"/>
      <protection hidden="1"/>
    </xf>
    <xf numFmtId="166" fontId="0" fillId="3" borderId="20" xfId="0" applyNumberFormat="1" applyFont="1" applyFill="1" applyBorder="1" applyAlignment="1" applyProtection="1">
      <alignment horizontal="center" vertical="center" wrapText="1"/>
      <protection hidden="1"/>
    </xf>
    <xf numFmtId="166" fontId="0" fillId="5" borderId="17" xfId="0" applyNumberFormat="1" applyFill="1" applyBorder="1" applyAlignment="1" applyProtection="1">
      <alignment horizontal="center" vertical="center" wrapText="1"/>
      <protection hidden="1"/>
    </xf>
    <xf numFmtId="166" fontId="0" fillId="5" borderId="27" xfId="0" applyNumberFormat="1" applyFill="1" applyBorder="1" applyAlignment="1" applyProtection="1">
      <alignment horizontal="center" vertical="center" wrapText="1"/>
      <protection hidden="1"/>
    </xf>
    <xf numFmtId="0" fontId="0" fillId="0" borderId="17" xfId="0" applyNumberFormat="1" applyBorder="1" applyAlignment="1" applyProtection="1">
      <alignment horizontal="center" vertical="center" wrapText="1"/>
      <protection locked="0"/>
    </xf>
    <xf numFmtId="0" fontId="0" fillId="0" borderId="22" xfId="0" applyNumberFormat="1" applyBorder="1" applyAlignment="1" applyProtection="1">
      <alignment horizontal="right" vertical="center" wrapText="1" indent="1"/>
    </xf>
    <xf numFmtId="0" fontId="0" fillId="0" borderId="22" xfId="0" applyNumberFormat="1" applyBorder="1" applyAlignment="1" applyProtection="1">
      <alignment horizontal="center" vertical="center" wrapText="1"/>
    </xf>
    <xf numFmtId="0" fontId="0" fillId="5" borderId="43" xfId="0" applyNumberFormat="1" applyFill="1" applyBorder="1" applyAlignment="1" applyProtection="1">
      <alignment horizontal="center" vertical="center" wrapText="1"/>
    </xf>
    <xf numFmtId="167" fontId="0" fillId="5" borderId="17" xfId="0" applyNumberForma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 applyProtection="1">
      <alignment vertical="top" wrapText="1"/>
    </xf>
    <xf numFmtId="0" fontId="13" fillId="0" borderId="0" xfId="0" applyFont="1" applyFill="1" applyBorder="1" applyAlignment="1" applyProtection="1">
      <alignment vertical="top" wrapText="1"/>
    </xf>
    <xf numFmtId="0" fontId="13" fillId="0" borderId="32" xfId="0" applyFont="1" applyFill="1" applyBorder="1" applyAlignment="1" applyProtection="1">
      <alignment vertical="top" wrapText="1"/>
    </xf>
    <xf numFmtId="0" fontId="13" fillId="0" borderId="36" xfId="0" applyFont="1" applyFill="1" applyBorder="1" applyAlignment="1" applyProtection="1">
      <alignment vertical="top" wrapText="1"/>
    </xf>
    <xf numFmtId="0" fontId="13" fillId="0" borderId="37" xfId="0" applyFont="1" applyFill="1" applyBorder="1" applyAlignment="1" applyProtection="1">
      <alignment vertical="top" wrapText="1"/>
    </xf>
    <xf numFmtId="0" fontId="0" fillId="5" borderId="14" xfId="0" applyFont="1" applyFill="1" applyBorder="1" applyAlignment="1" applyProtection="1">
      <alignment vertical="center" wrapText="1"/>
    </xf>
    <xf numFmtId="0" fontId="24" fillId="10" borderId="73" xfId="0" applyFont="1" applyFill="1" applyBorder="1"/>
    <xf numFmtId="0" fontId="0" fillId="11" borderId="73" xfId="0" applyFont="1" applyFill="1" applyBorder="1"/>
    <xf numFmtId="0" fontId="0" fillId="0" borderId="73" xfId="0" applyFont="1" applyBorder="1"/>
    <xf numFmtId="0" fontId="15" fillId="0" borderId="0" xfId="1" applyAlignment="1"/>
    <xf numFmtId="0" fontId="2" fillId="0" borderId="0" xfId="0" applyFont="1"/>
    <xf numFmtId="167" fontId="0" fillId="0" borderId="0" xfId="0" applyNumberFormat="1" applyFill="1" applyBorder="1" applyAlignment="1" applyProtection="1">
      <alignment horizontal="center" vertical="center" wrapText="1"/>
      <protection locked="0"/>
    </xf>
    <xf numFmtId="167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7" xfId="0" applyNumberFormat="1" applyFill="1" applyBorder="1" applyAlignment="1" applyProtection="1">
      <alignment horizontal="center" vertical="center" wrapText="1"/>
      <protection hidden="1"/>
    </xf>
    <xf numFmtId="0" fontId="0" fillId="0" borderId="17" xfId="0" quotePrefix="1" applyNumberFormat="1" applyFill="1" applyBorder="1" applyAlignment="1" applyProtection="1">
      <alignment horizontal="center" vertical="center" wrapText="1"/>
      <protection locked="0"/>
    </xf>
    <xf numFmtId="0" fontId="8" fillId="9" borderId="0" xfId="0" applyFont="1" applyFill="1" applyBorder="1" applyAlignment="1" applyProtection="1">
      <alignment vertical="top"/>
      <protection locked="0"/>
    </xf>
    <xf numFmtId="0" fontId="19" fillId="0" borderId="54" xfId="0" applyFont="1" applyFill="1" applyBorder="1" applyAlignment="1" applyProtection="1">
      <alignment vertical="center" wrapText="1"/>
      <protection locked="0"/>
    </xf>
    <xf numFmtId="0" fontId="19" fillId="0" borderId="57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</xf>
    <xf numFmtId="0" fontId="11" fillId="0" borderId="36" xfId="0" applyFont="1" applyFill="1" applyBorder="1" applyAlignment="1" applyProtection="1">
      <alignment vertical="top" wrapText="1"/>
    </xf>
    <xf numFmtId="0" fontId="13" fillId="0" borderId="2" xfId="0" applyFont="1" applyFill="1" applyBorder="1" applyAlignment="1" applyProtection="1">
      <alignment vertical="top" wrapText="1"/>
    </xf>
    <xf numFmtId="0" fontId="0" fillId="4" borderId="57" xfId="0" applyNumberFormat="1" applyFont="1" applyFill="1" applyBorder="1" applyAlignment="1" applyProtection="1">
      <alignment horizontal="center" vertical="center" wrapText="1"/>
    </xf>
    <xf numFmtId="0" fontId="0" fillId="4" borderId="74" xfId="0" applyNumberFormat="1" applyFont="1" applyFill="1" applyBorder="1" applyAlignment="1" applyProtection="1">
      <alignment horizontal="center" vertical="center" wrapText="1"/>
    </xf>
    <xf numFmtId="4" fontId="0" fillId="4" borderId="41" xfId="0" applyNumberFormat="1" applyFill="1" applyBorder="1" applyAlignment="1" applyProtection="1">
      <alignment horizontal="right" vertical="center" wrapText="1" indent="1"/>
    </xf>
    <xf numFmtId="4" fontId="0" fillId="4" borderId="75" xfId="0" applyNumberFormat="1" applyFill="1" applyBorder="1" applyAlignment="1" applyProtection="1">
      <alignment horizontal="right" vertical="center" wrapText="1" indent="1"/>
    </xf>
    <xf numFmtId="4" fontId="0" fillId="4" borderId="43" xfId="0" applyNumberFormat="1" applyFill="1" applyBorder="1" applyAlignment="1" applyProtection="1">
      <alignment horizontal="right" vertical="center" wrapText="1" indent="1"/>
    </xf>
    <xf numFmtId="169" fontId="0" fillId="0" borderId="20" xfId="0" applyNumberFormat="1" applyFill="1" applyBorder="1" applyAlignment="1" applyProtection="1">
      <alignment horizontal="center" vertical="center" wrapText="1"/>
      <protection hidden="1"/>
    </xf>
    <xf numFmtId="166" fontId="0" fillId="0" borderId="64" xfId="0" applyNumberFormat="1" applyFill="1" applyBorder="1" applyAlignment="1" applyProtection="1">
      <alignment horizontal="right" vertical="center" wrapText="1" indent="1"/>
    </xf>
    <xf numFmtId="166" fontId="0" fillId="0" borderId="24" xfId="0" applyNumberFormat="1" applyFill="1" applyBorder="1" applyAlignment="1" applyProtection="1">
      <alignment horizontal="right" vertical="center" wrapText="1" indent="1"/>
    </xf>
    <xf numFmtId="166" fontId="0" fillId="0" borderId="24" xfId="0" applyNumberFormat="1" applyFill="1" applyBorder="1" applyAlignment="1" applyProtection="1">
      <alignment horizontal="center" vertical="center" wrapText="1"/>
    </xf>
    <xf numFmtId="0" fontId="0" fillId="4" borderId="17" xfId="0" applyNumberFormat="1" applyFont="1" applyFill="1" applyBorder="1" applyAlignment="1" applyProtection="1">
      <alignment horizontal="center" vertical="center" wrapText="1"/>
    </xf>
    <xf numFmtId="0" fontId="0" fillId="4" borderId="27" xfId="0" applyNumberFormat="1" applyFont="1" applyFill="1" applyBorder="1" applyAlignment="1" applyProtection="1">
      <alignment horizontal="center" vertical="center" wrapText="1"/>
    </xf>
    <xf numFmtId="4" fontId="0" fillId="4" borderId="71" xfId="0" applyNumberFormat="1" applyFill="1" applyBorder="1" applyAlignment="1" applyProtection="1">
      <alignment horizontal="right" vertical="center" wrapText="1" indent="1"/>
    </xf>
    <xf numFmtId="4" fontId="0" fillId="4" borderId="76" xfId="0" applyNumberFormat="1" applyFill="1" applyBorder="1" applyAlignment="1" applyProtection="1">
      <alignment horizontal="right" vertical="center" wrapText="1" indent="1"/>
    </xf>
    <xf numFmtId="4" fontId="0" fillId="4" borderId="53" xfId="0" applyNumberFormat="1" applyFill="1" applyBorder="1" applyAlignment="1" applyProtection="1">
      <alignment horizontal="right" vertical="center" wrapText="1" indent="1"/>
    </xf>
    <xf numFmtId="0" fontId="0" fillId="4" borderId="2" xfId="0" applyNumberFormat="1" applyFont="1" applyFill="1" applyBorder="1" applyAlignment="1" applyProtection="1">
      <alignment horizontal="center" vertical="center" wrapText="1"/>
    </xf>
    <xf numFmtId="0" fontId="0" fillId="4" borderId="0" xfId="0" applyNumberFormat="1" applyFont="1" applyFill="1" applyBorder="1" applyAlignment="1" applyProtection="1">
      <alignment horizontal="center" vertical="center" wrapText="1"/>
    </xf>
    <xf numFmtId="0" fontId="0" fillId="4" borderId="36" xfId="0" applyNumberFormat="1" applyFont="1" applyFill="1" applyBorder="1" applyAlignment="1" applyProtection="1">
      <alignment horizontal="center" vertical="center" wrapText="1"/>
    </xf>
    <xf numFmtId="0" fontId="0" fillId="4" borderId="3" xfId="0" applyNumberFormat="1" applyFont="1" applyFill="1" applyBorder="1" applyAlignment="1" applyProtection="1">
      <alignment horizontal="center" vertical="center" wrapText="1"/>
    </xf>
    <xf numFmtId="0" fontId="0" fillId="4" borderId="32" xfId="0" applyNumberFormat="1" applyFont="1" applyFill="1" applyBorder="1" applyAlignment="1" applyProtection="1">
      <alignment horizontal="center" vertical="center" wrapText="1"/>
    </xf>
    <xf numFmtId="0" fontId="0" fillId="4" borderId="37" xfId="0" applyNumberFormat="1" applyFont="1" applyFill="1" applyBorder="1" applyAlignment="1" applyProtection="1">
      <alignment horizontal="center" vertical="center" wrapText="1"/>
    </xf>
    <xf numFmtId="0" fontId="16" fillId="2" borderId="36" xfId="0" applyFont="1" applyFill="1" applyBorder="1" applyAlignment="1" applyProtection="1">
      <alignment vertical="top" wrapText="1"/>
    </xf>
    <xf numFmtId="0" fontId="0" fillId="2" borderId="37" xfId="0" applyFill="1" applyBorder="1" applyAlignment="1" applyProtection="1">
      <alignment wrapText="1"/>
    </xf>
    <xf numFmtId="0" fontId="11" fillId="2" borderId="2" xfId="0" applyFont="1" applyFill="1" applyBorder="1" applyAlignment="1" applyProtection="1">
      <alignment vertical="top" wrapText="1"/>
    </xf>
    <xf numFmtId="0" fontId="11" fillId="2" borderId="0" xfId="0" applyFont="1" applyFill="1" applyBorder="1" applyAlignment="1" applyProtection="1">
      <alignment vertical="top" wrapText="1"/>
    </xf>
    <xf numFmtId="2" fontId="0" fillId="5" borderId="43" xfId="0" quotePrefix="1" applyNumberFormat="1" applyFill="1" applyBorder="1" applyAlignment="1" applyProtection="1">
      <alignment horizontal="center" vertical="center" wrapText="1"/>
    </xf>
    <xf numFmtId="0" fontId="2" fillId="6" borderId="56" xfId="0" applyFont="1" applyFill="1" applyBorder="1" applyAlignment="1" applyProtection="1">
      <alignment horizontal="center" vertical="center" wrapText="1"/>
    </xf>
    <xf numFmtId="0" fontId="2" fillId="6" borderId="54" xfId="0" applyFont="1" applyFill="1" applyBorder="1" applyAlignment="1" applyProtection="1">
      <alignment horizontal="center" vertical="center" wrapText="1"/>
    </xf>
    <xf numFmtId="0" fontId="2" fillId="6" borderId="57" xfId="0" applyFont="1" applyFill="1" applyBorder="1" applyAlignment="1" applyProtection="1">
      <alignment horizontal="center" vertical="center" wrapText="1"/>
    </xf>
    <xf numFmtId="0" fontId="3" fillId="7" borderId="5" xfId="0" applyFont="1" applyFill="1" applyBorder="1" applyAlignment="1" applyProtection="1">
      <alignment horizontal="center" vertical="center" wrapText="1"/>
    </xf>
    <xf numFmtId="0" fontId="3" fillId="7" borderId="6" xfId="0" applyFont="1" applyFill="1" applyBorder="1" applyAlignment="1" applyProtection="1">
      <alignment horizontal="center" vertical="center" wrapText="1"/>
    </xf>
    <xf numFmtId="0" fontId="3" fillId="7" borderId="7" xfId="0" applyFont="1" applyFill="1" applyBorder="1" applyAlignment="1" applyProtection="1">
      <alignment horizontal="center" vertical="center" wrapText="1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0" fontId="19" fillId="0" borderId="57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16" xfId="0" applyFont="1" applyFill="1" applyBorder="1" applyAlignment="1" applyProtection="1">
      <alignment horizontal="center" vertical="center" wrapText="1"/>
    </xf>
    <xf numFmtId="0" fontId="0" fillId="8" borderId="11" xfId="0" applyFont="1" applyFill="1" applyBorder="1" applyAlignment="1" applyProtection="1">
      <alignment horizontal="center" vertical="center" wrapText="1"/>
    </xf>
    <xf numFmtId="0" fontId="0" fillId="8" borderId="12" xfId="0" applyFont="1" applyFill="1" applyBorder="1" applyAlignment="1" applyProtection="1">
      <alignment horizontal="center" vertical="center" wrapText="1"/>
    </xf>
    <xf numFmtId="0" fontId="0" fillId="8" borderId="70" xfId="0" applyFont="1" applyFill="1" applyBorder="1" applyAlignment="1" applyProtection="1">
      <alignment horizontal="center" vertical="center" wrapText="1"/>
    </xf>
    <xf numFmtId="0" fontId="0" fillId="8" borderId="15" xfId="0" applyFont="1" applyFill="1" applyBorder="1" applyAlignment="1" applyProtection="1">
      <alignment horizontal="center" vertical="center" wrapText="1"/>
    </xf>
    <xf numFmtId="0" fontId="0" fillId="3" borderId="46" xfId="0" applyFont="1" applyFill="1" applyBorder="1" applyAlignment="1" applyProtection="1">
      <alignment horizontal="center" vertical="center" wrapText="1"/>
    </xf>
    <xf numFmtId="0" fontId="0" fillId="3" borderId="16" xfId="0" applyFont="1" applyFill="1" applyBorder="1" applyAlignment="1" applyProtection="1">
      <alignment horizontal="center" vertical="center" wrapText="1"/>
    </xf>
    <xf numFmtId="0" fontId="0" fillId="3" borderId="33" xfId="0" applyFont="1" applyFill="1" applyBorder="1" applyAlignment="1" applyProtection="1">
      <alignment horizontal="center" vertical="center" wrapText="1"/>
    </xf>
    <xf numFmtId="0" fontId="0" fillId="3" borderId="58" xfId="0" applyFont="1" applyFill="1" applyBorder="1" applyAlignment="1" applyProtection="1">
      <alignment horizontal="center" vertical="center" wrapText="1"/>
    </xf>
    <xf numFmtId="0" fontId="19" fillId="0" borderId="52" xfId="0" applyFont="1" applyFill="1" applyBorder="1" applyAlignment="1" applyProtection="1">
      <alignment horizontal="center" vertical="center" wrapText="1"/>
      <protection locked="0"/>
    </xf>
    <xf numFmtId="0" fontId="19" fillId="0" borderId="53" xfId="0" applyFont="1" applyFill="1" applyBorder="1" applyAlignment="1" applyProtection="1">
      <alignment horizontal="center" vertical="center" wrapText="1"/>
      <protection locked="0"/>
    </xf>
    <xf numFmtId="0" fontId="0" fillId="3" borderId="59" xfId="0" applyFont="1" applyFill="1" applyBorder="1" applyAlignment="1" applyProtection="1">
      <alignment horizontal="center" vertical="center" wrapText="1"/>
    </xf>
    <xf numFmtId="0" fontId="0" fillId="3" borderId="18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top" wrapText="1"/>
    </xf>
    <xf numFmtId="0" fontId="11" fillId="2" borderId="2" xfId="0" applyFont="1" applyFill="1" applyBorder="1" applyAlignment="1" applyProtection="1">
      <alignment horizontal="left" vertical="top" wrapText="1"/>
    </xf>
    <xf numFmtId="0" fontId="2" fillId="6" borderId="45" xfId="0" applyFont="1" applyFill="1" applyBorder="1" applyAlignment="1" applyProtection="1">
      <alignment horizontal="center" vertical="center" wrapText="1"/>
    </xf>
    <xf numFmtId="0" fontId="2" fillId="6" borderId="15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 applyProtection="1">
      <alignment horizontal="left" vertical="top" wrapText="1"/>
    </xf>
    <xf numFmtId="0" fontId="16" fillId="2" borderId="6" xfId="0" applyFont="1" applyFill="1" applyBorder="1" applyAlignment="1" applyProtection="1">
      <alignment horizontal="left" vertical="top" wrapText="1"/>
    </xf>
    <xf numFmtId="0" fontId="16" fillId="2" borderId="7" xfId="0" applyFont="1" applyFill="1" applyBorder="1" applyAlignment="1" applyProtection="1">
      <alignment horizontal="left" vertical="top" wrapText="1"/>
    </xf>
    <xf numFmtId="0" fontId="15" fillId="0" borderId="60" xfId="1" applyFill="1" applyBorder="1" applyAlignment="1" applyProtection="1">
      <alignment horizontal="left" vertical="top" wrapText="1"/>
    </xf>
    <xf numFmtId="0" fontId="15" fillId="0" borderId="49" xfId="1" applyFill="1" applyBorder="1" applyAlignment="1" applyProtection="1">
      <alignment horizontal="left" vertical="top" wrapText="1"/>
    </xf>
    <xf numFmtId="0" fontId="8" fillId="0" borderId="54" xfId="0" applyFont="1" applyFill="1" applyBorder="1" applyAlignment="1" applyProtection="1">
      <alignment horizontal="left" vertical="top" wrapText="1"/>
    </xf>
    <xf numFmtId="0" fontId="8" fillId="0" borderId="57" xfId="0" applyFont="1" applyFill="1" applyBorder="1" applyAlignment="1" applyProtection="1">
      <alignment horizontal="left" vertical="top" wrapText="1"/>
    </xf>
    <xf numFmtId="0" fontId="0" fillId="0" borderId="36" xfId="0" applyFont="1" applyFill="1" applyBorder="1" applyAlignment="1" applyProtection="1">
      <alignment horizontal="left" vertical="center" wrapText="1"/>
      <protection locked="0"/>
    </xf>
    <xf numFmtId="0" fontId="0" fillId="0" borderId="37" xfId="0" applyFont="1" applyFill="1" applyBorder="1" applyAlignment="1" applyProtection="1">
      <alignment horizontal="left" vertical="center" wrapText="1"/>
      <protection locked="0"/>
    </xf>
    <xf numFmtId="0" fontId="0" fillId="0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Font="1" applyFill="1" applyBorder="1" applyAlignment="1" applyProtection="1">
      <alignment horizontal="left" vertical="center" wrapText="1"/>
      <protection locked="0"/>
    </xf>
    <xf numFmtId="0" fontId="16" fillId="2" borderId="45" xfId="0" applyFont="1" applyFill="1" applyBorder="1" applyAlignment="1" applyProtection="1">
      <alignment horizontal="left" vertical="top" wrapText="1"/>
    </xf>
    <xf numFmtId="0" fontId="16" fillId="2" borderId="46" xfId="0" applyFont="1" applyFill="1" applyBorder="1" applyAlignment="1" applyProtection="1">
      <alignment horizontal="left" vertical="top" wrapText="1"/>
    </xf>
    <xf numFmtId="0" fontId="16" fillId="2" borderId="34" xfId="0" applyFont="1" applyFill="1" applyBorder="1" applyAlignment="1" applyProtection="1">
      <alignment horizontal="left" vertical="top" wrapText="1"/>
    </xf>
    <xf numFmtId="0" fontId="2" fillId="6" borderId="47" xfId="0" applyFont="1" applyFill="1" applyBorder="1" applyAlignment="1" applyProtection="1">
      <alignment horizontal="left" vertical="center" wrapText="1"/>
    </xf>
    <xf numFmtId="0" fontId="2" fillId="6" borderId="48" xfId="0" applyFont="1" applyFill="1" applyBorder="1" applyAlignment="1" applyProtection="1">
      <alignment horizontal="left" vertical="center" wrapText="1"/>
    </xf>
    <xf numFmtId="0" fontId="2" fillId="6" borderId="51" xfId="0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 applyProtection="1">
      <alignment horizontal="left" vertical="top" wrapText="1"/>
    </xf>
    <xf numFmtId="0" fontId="13" fillId="0" borderId="3" xfId="0" applyFont="1" applyFill="1" applyBorder="1" applyAlignment="1" applyProtection="1">
      <alignment horizontal="left" vertical="top" wrapText="1"/>
    </xf>
    <xf numFmtId="0" fontId="13" fillId="0" borderId="0" xfId="0" applyFont="1" applyFill="1" applyBorder="1" applyAlignment="1" applyProtection="1">
      <alignment horizontal="left" vertical="top" wrapText="1"/>
    </xf>
    <xf numFmtId="0" fontId="13" fillId="0" borderId="32" xfId="0" applyFont="1" applyFill="1" applyBorder="1" applyAlignment="1" applyProtection="1">
      <alignment horizontal="left" vertical="top" wrapText="1"/>
    </xf>
    <xf numFmtId="0" fontId="13" fillId="0" borderId="36" xfId="0" applyFont="1" applyFill="1" applyBorder="1" applyAlignment="1" applyProtection="1">
      <alignment horizontal="left" vertical="top" wrapText="1"/>
    </xf>
    <xf numFmtId="0" fontId="13" fillId="0" borderId="37" xfId="0" applyFont="1" applyFill="1" applyBorder="1" applyAlignment="1" applyProtection="1">
      <alignment horizontal="left" vertical="top" wrapText="1"/>
    </xf>
    <xf numFmtId="0" fontId="2" fillId="6" borderId="47" xfId="0" applyFont="1" applyFill="1" applyBorder="1" applyAlignment="1" applyProtection="1">
      <alignment horizontal="center" vertical="center" wrapText="1"/>
    </xf>
    <xf numFmtId="0" fontId="2" fillId="6" borderId="51" xfId="0" applyFont="1" applyFill="1" applyBorder="1" applyAlignment="1" applyProtection="1">
      <alignment horizontal="center" vertical="center" wrapText="1"/>
    </xf>
    <xf numFmtId="0" fontId="0" fillId="2" borderId="61" xfId="0" applyFill="1" applyBorder="1" applyAlignment="1" applyProtection="1">
      <alignment horizontal="left" vertical="center" wrapText="1"/>
      <protection locked="0"/>
    </xf>
    <xf numFmtId="0" fontId="0" fillId="2" borderId="52" xfId="0" applyFill="1" applyBorder="1" applyAlignment="1" applyProtection="1">
      <alignment horizontal="left" vertical="center" wrapText="1"/>
      <protection locked="0"/>
    </xf>
    <xf numFmtId="0" fontId="0" fillId="2" borderId="53" xfId="0" applyFill="1" applyBorder="1" applyAlignment="1" applyProtection="1">
      <alignment horizontal="left" vertical="center" wrapText="1"/>
      <protection locked="0"/>
    </xf>
    <xf numFmtId="0" fontId="11" fillId="2" borderId="35" xfId="0" applyFont="1" applyFill="1" applyBorder="1" applyAlignment="1" applyProtection="1">
      <alignment horizontal="left" vertical="top" wrapText="1"/>
    </xf>
    <xf numFmtId="0" fontId="11" fillId="2" borderId="36" xfId="0" applyFont="1" applyFill="1" applyBorder="1" applyAlignment="1" applyProtection="1">
      <alignment horizontal="left" vertical="top" wrapText="1"/>
    </xf>
    <xf numFmtId="0" fontId="8" fillId="0" borderId="36" xfId="0" applyFont="1" applyFill="1" applyBorder="1" applyAlignment="1" applyProtection="1">
      <alignment horizontal="left" vertical="center" wrapText="1"/>
      <protection locked="0"/>
    </xf>
    <xf numFmtId="0" fontId="8" fillId="0" borderId="37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top" wrapText="1"/>
    </xf>
    <xf numFmtId="0" fontId="11" fillId="0" borderId="2" xfId="0" applyFont="1" applyFill="1" applyBorder="1" applyAlignment="1" applyProtection="1">
      <alignment horizontal="left" vertical="top" wrapText="1"/>
    </xf>
    <xf numFmtId="0" fontId="8" fillId="0" borderId="56" xfId="0" applyFont="1" applyFill="1" applyBorder="1" applyAlignment="1" applyProtection="1">
      <alignment horizontal="left" vertical="top" wrapText="1"/>
    </xf>
    <xf numFmtId="0" fontId="11" fillId="0" borderId="35" xfId="0" applyFont="1" applyFill="1" applyBorder="1" applyAlignment="1" applyProtection="1">
      <alignment horizontal="left" vertical="top" wrapText="1"/>
    </xf>
    <xf numFmtId="0" fontId="11" fillId="0" borderId="36" xfId="0" applyFont="1" applyFill="1" applyBorder="1" applyAlignment="1" applyProtection="1">
      <alignment horizontal="left" vertical="top" wrapText="1"/>
    </xf>
    <xf numFmtId="0" fontId="0" fillId="8" borderId="41" xfId="0" applyFont="1" applyFill="1" applyBorder="1" applyAlignment="1" applyProtection="1">
      <alignment horizontal="center" vertical="center" wrapText="1"/>
    </xf>
    <xf numFmtId="0" fontId="13" fillId="0" borderId="31" xfId="0" applyFont="1" applyFill="1" applyBorder="1" applyAlignment="1" applyProtection="1">
      <alignment horizontal="left" vertical="top" wrapText="1"/>
    </xf>
    <xf numFmtId="0" fontId="13" fillId="0" borderId="34" xfId="0" applyFont="1" applyFill="1" applyBorder="1" applyAlignment="1" applyProtection="1">
      <alignment horizontal="left" vertical="top" wrapText="1"/>
    </xf>
    <xf numFmtId="0" fontId="13" fillId="0" borderId="39" xfId="0" applyFont="1" applyFill="1" applyBorder="1" applyAlignment="1" applyProtection="1">
      <alignment horizontal="left" vertical="top" wrapText="1"/>
    </xf>
    <xf numFmtId="0" fontId="11" fillId="0" borderId="38" xfId="0" applyFont="1" applyFill="1" applyBorder="1" applyAlignment="1" applyProtection="1">
      <alignment horizontal="left" vertical="top" wrapText="1"/>
    </xf>
    <xf numFmtId="0" fontId="0" fillId="12" borderId="3" xfId="0" applyNumberFormat="1" applyFont="1" applyFill="1" applyBorder="1" applyAlignment="1" applyProtection="1">
      <alignment horizontal="center" vertical="center" wrapText="1"/>
    </xf>
    <xf numFmtId="0" fontId="0" fillId="12" borderId="32" xfId="0" applyNumberFormat="1" applyFont="1" applyFill="1" applyBorder="1" applyAlignment="1" applyProtection="1">
      <alignment horizontal="center" vertical="center" wrapText="1"/>
    </xf>
    <xf numFmtId="0" fontId="0" fillId="12" borderId="37" xfId="0" applyNumberFormat="1" applyFont="1" applyFill="1" applyBorder="1" applyAlignment="1" applyProtection="1">
      <alignment horizontal="center" vertical="center" wrapText="1"/>
    </xf>
    <xf numFmtId="0" fontId="0" fillId="8" borderId="72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top" wrapText="1"/>
    </xf>
    <xf numFmtId="0" fontId="0" fillId="3" borderId="10" xfId="0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horizontal="center" vertical="center" wrapText="1"/>
    </xf>
  </cellXfs>
  <cellStyles count="3">
    <cellStyle name="Link" xfId="1" builtinId="8"/>
    <cellStyle name="Standard" xfId="0" builtinId="0"/>
    <cellStyle name="Standard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E8AC"/>
      <color rgb="FFE8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ätigkeiten" displayName="Tätigkeiten" ref="B3:B8" totalsRowShown="0">
  <autoFilter ref="B3:B8"/>
  <tableColumns count="1">
    <tableColumn id="1" name="Tätigkeite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gkultur.at/sites/default/files/posts/downloads/2023-10-01/Gehaltsschema_Kulturarbeit_2024.pdf" TargetMode="External"/><Relationship Id="rId2" Type="http://schemas.openxmlformats.org/officeDocument/2006/relationships/hyperlink" Target="https://igkultur.at/sites/default/files/posts/downloads/2023-10-01/Gehaltsschema_Kulturarbeit_2024.pdf" TargetMode="External"/><Relationship Id="rId1" Type="http://schemas.openxmlformats.org/officeDocument/2006/relationships/hyperlink" Target="https://igkultur.at/sites/default/files/posts/downloads/2023-10-01/Gehaltsschema_Kulturarbeit_2024.pdf" TargetMode="External"/><Relationship Id="rId4" Type="http://schemas.openxmlformats.org/officeDocument/2006/relationships/hyperlink" Target="https://igkultur.at/service/verein/gehaltsschema-und-honorarrichtlinien-fuer-kulturarbei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igkultur.at/honorarempfehlungen-fuer-selbstaendige-kulturarbeit" TargetMode="External"/><Relationship Id="rId2" Type="http://schemas.openxmlformats.org/officeDocument/2006/relationships/hyperlink" Target="https://igkultur.at/sites/default/files/posts/downloads/2023-10-01/Gehaltsschema_Kulturarbeit_2024.pdf" TargetMode="External"/><Relationship Id="rId1" Type="http://schemas.openxmlformats.org/officeDocument/2006/relationships/hyperlink" Target="https://igkultur.at/honorarempfehlungen-fuer-selbstaendige-kulturarbei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igbildendekunst.at/infomaterial/honorare/" TargetMode="External"/><Relationship Id="rId2" Type="http://schemas.openxmlformats.org/officeDocument/2006/relationships/hyperlink" Target="https://igkultur.at/sites/default/files/posts/downloads/2023-10-01/Gehaltsschema_Kulturarbeit_2024.pdf" TargetMode="External"/><Relationship Id="rId1" Type="http://schemas.openxmlformats.org/officeDocument/2006/relationships/hyperlink" Target="https://igbildendekunst.at/infomaterial/honorar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freietheater.at/honoraruntergrenze/" TargetMode="External"/><Relationship Id="rId2" Type="http://schemas.openxmlformats.org/officeDocument/2006/relationships/hyperlink" Target="https://igkultur.at/sites/default/files/posts/downloads/2023-10-01/Gehaltsschema_Kulturarbeit_2024.pdf" TargetMode="External"/><Relationship Id="rId1" Type="http://schemas.openxmlformats.org/officeDocument/2006/relationships/hyperlink" Target="https://freietheater.at/honoraruntergrenz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usicaustria.at/praxiswissen/fair-pay-mindesthonorarempfehlungen-fuer-den-musikbereich/" TargetMode="External"/><Relationship Id="rId2" Type="http://schemas.openxmlformats.org/officeDocument/2006/relationships/hyperlink" Target="https://www.musicaustria.at/praxiswissen/fair-pay-mindesthonorarempfehlungen-fuer-den-musikbereich/" TargetMode="External"/><Relationship Id="rId1" Type="http://schemas.openxmlformats.org/officeDocument/2006/relationships/hyperlink" Target="https://igkultur.at/sites/default/files/posts/downloads/2023-10-01/Gehaltsschema_Kulturarbeit_2024.pdf" TargetMode="External"/><Relationship Id="rId4" Type="http://schemas.openxmlformats.org/officeDocument/2006/relationships/hyperlink" Target="https://www.musicaustria.at/praxiswissen/fair-pay-mindesthonorarempfehlungen-fuer-den-musikbereich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teraturhaus.at/index.php?id=6918" TargetMode="External"/><Relationship Id="rId2" Type="http://schemas.openxmlformats.org/officeDocument/2006/relationships/hyperlink" Target="https://igkultur.at/sites/default/files/posts/downloads/2023-10-01/Gehaltsschema_Kulturarbeit_2024.pdf" TargetMode="External"/><Relationship Id="rId1" Type="http://schemas.openxmlformats.org/officeDocument/2006/relationships/hyperlink" Target="https://www.literaturhaus.at/index.php?id=6918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U54"/>
  <sheetViews>
    <sheetView showGridLines="0" topLeftCell="A19" zoomScale="85" zoomScaleNormal="85" workbookViewId="0">
      <selection activeCell="B37" sqref="B37:L37"/>
    </sheetView>
  </sheetViews>
  <sheetFormatPr baseColWidth="10" defaultColWidth="0" defaultRowHeight="15" zeroHeight="1" x14ac:dyDescent="0.25"/>
  <cols>
    <col min="1" max="1" width="61.7109375" style="1" customWidth="1"/>
    <col min="2" max="11" width="18.28515625" style="12" customWidth="1"/>
    <col min="12" max="12" width="21" style="12" customWidth="1"/>
    <col min="13" max="16" width="15.7109375" style="12" hidden="1" customWidth="1"/>
    <col min="17" max="19" width="11.5703125" style="90" customWidth="1"/>
    <col min="20" max="21" width="0" style="1" hidden="1" customWidth="1"/>
    <col min="22" max="16384" width="11.5703125" style="1" hidden="1"/>
  </cols>
  <sheetData>
    <row r="1" spans="1:20" ht="70.5" customHeight="1" thickBot="1" x14ac:dyDescent="0.3">
      <c r="A1" s="171" t="s">
        <v>109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3"/>
      <c r="Q1" s="89"/>
    </row>
    <row r="2" spans="1:20" ht="28.9" customHeight="1" x14ac:dyDescent="0.25">
      <c r="A2" s="20" t="s">
        <v>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5"/>
      <c r="Q2" s="89"/>
    </row>
    <row r="3" spans="1:20" ht="28.9" customHeight="1" thickBot="1" x14ac:dyDescent="0.3">
      <c r="A3" s="88" t="s">
        <v>71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7"/>
      <c r="Q3" s="89"/>
    </row>
    <row r="4" spans="1:20" ht="31.5" customHeight="1" thickBot="1" x14ac:dyDescent="0.3">
      <c r="A4" s="2"/>
      <c r="B4" s="168" t="s">
        <v>1</v>
      </c>
      <c r="C4" s="169"/>
      <c r="D4" s="169"/>
      <c r="E4" s="169"/>
      <c r="F4" s="169"/>
      <c r="G4" s="169"/>
      <c r="H4" s="169"/>
      <c r="I4" s="169"/>
      <c r="J4" s="169"/>
      <c r="K4" s="43"/>
      <c r="L4" s="168" t="s">
        <v>108</v>
      </c>
      <c r="M4" s="169"/>
      <c r="N4" s="169"/>
      <c r="O4" s="169"/>
      <c r="P4" s="170"/>
      <c r="Q4" s="89"/>
    </row>
    <row r="5" spans="1:20" ht="15" customHeight="1" x14ac:dyDescent="0.25">
      <c r="A5" s="192" t="s">
        <v>60</v>
      </c>
      <c r="B5" s="176" t="s">
        <v>61</v>
      </c>
      <c r="C5" s="41"/>
      <c r="D5" s="176" t="s">
        <v>37</v>
      </c>
      <c r="E5" s="178" t="s">
        <v>2</v>
      </c>
      <c r="F5" s="179"/>
      <c r="G5" s="179"/>
      <c r="H5" s="179"/>
      <c r="I5" s="178" t="s">
        <v>18</v>
      </c>
      <c r="J5" s="179"/>
      <c r="K5" s="176" t="s">
        <v>35</v>
      </c>
      <c r="L5" s="180" t="s">
        <v>70</v>
      </c>
      <c r="M5" s="184" t="s">
        <v>33</v>
      </c>
      <c r="N5" s="182" t="s">
        <v>34</v>
      </c>
      <c r="O5" s="182" t="s">
        <v>32</v>
      </c>
      <c r="P5" s="188" t="s">
        <v>31</v>
      </c>
    </row>
    <row r="6" spans="1:20" ht="75" customHeight="1" x14ac:dyDescent="0.25">
      <c r="A6" s="193"/>
      <c r="B6" s="177"/>
      <c r="C6" s="40" t="s">
        <v>26</v>
      </c>
      <c r="D6" s="177"/>
      <c r="E6" s="21" t="s">
        <v>69</v>
      </c>
      <c r="F6" s="21" t="s">
        <v>67</v>
      </c>
      <c r="G6" s="21" t="s">
        <v>65</v>
      </c>
      <c r="H6" s="41" t="s">
        <v>3</v>
      </c>
      <c r="I6" s="21" t="s">
        <v>115</v>
      </c>
      <c r="J6" s="42" t="s">
        <v>30</v>
      </c>
      <c r="K6" s="177"/>
      <c r="L6" s="181"/>
      <c r="M6" s="185"/>
      <c r="N6" s="183"/>
      <c r="O6" s="183"/>
      <c r="P6" s="189"/>
      <c r="R6" s="95"/>
      <c r="T6" s="28"/>
    </row>
    <row r="7" spans="1:20" ht="22.7" customHeight="1" x14ac:dyDescent="0.25">
      <c r="A7" s="103"/>
      <c r="B7" s="31"/>
      <c r="C7" s="30"/>
      <c r="D7" s="30"/>
      <c r="E7" s="35"/>
      <c r="F7" s="110">
        <f>(IFERROR(INDEX('Gehaltsschema Personalkosten'!$A$4:$L$12,MATCH(C7,'Gehaltsschema Personalkosten'!$A$4:$A$12,0),MATCH(D7,'Gehaltsschema Personalkosten'!$A$4:$L$4,0)),0)*(B7/38.5))</f>
        <v>0</v>
      </c>
      <c r="G7" s="110">
        <f>F7*14</f>
        <v>0</v>
      </c>
      <c r="H7" s="111">
        <f>(E7-F7)*14</f>
        <v>0</v>
      </c>
      <c r="I7" s="111">
        <f>(H7*0.243)/2</f>
        <v>0</v>
      </c>
      <c r="J7" s="111">
        <f t="shared" ref="J7" si="0">H7*0.185</f>
        <v>0</v>
      </c>
      <c r="K7" s="148">
        <f>IFERROR((E7-F7)/E7,0)</f>
        <v>0</v>
      </c>
      <c r="L7" s="3"/>
      <c r="M7" s="38">
        <v>0</v>
      </c>
      <c r="N7" s="112">
        <f t="shared" ref="N7:N22" si="1">IFERROR(M7/I7,0)</f>
        <v>0</v>
      </c>
      <c r="O7" s="38">
        <v>0</v>
      </c>
      <c r="P7" s="113">
        <f t="shared" ref="P7:P22" si="2">IFERROR(O7/J7,0)</f>
        <v>0</v>
      </c>
      <c r="R7" s="96"/>
      <c r="S7" s="68"/>
      <c r="T7" s="29"/>
    </row>
    <row r="8" spans="1:20" ht="22.7" customHeight="1" x14ac:dyDescent="0.25">
      <c r="A8" s="103"/>
      <c r="B8" s="31"/>
      <c r="C8" s="30"/>
      <c r="D8" s="30"/>
      <c r="E8" s="35"/>
      <c r="F8" s="110">
        <f>(IFERROR(INDEX('Gehaltsschema Personalkosten'!$A$4:$L$12,MATCH(C8,'Gehaltsschema Personalkosten'!$A$4:$A$12,0),MATCH(D8,'Gehaltsschema Personalkosten'!$A$4:$L$4,0)),0)*(B8/38.5))</f>
        <v>0</v>
      </c>
      <c r="G8" s="110">
        <f t="shared" ref="G8:G21" si="3">F8*14</f>
        <v>0</v>
      </c>
      <c r="H8" s="111">
        <f>(E8-F8)*14</f>
        <v>0</v>
      </c>
      <c r="I8" s="111">
        <f t="shared" ref="I8:I22" si="4">(H8*0.243)/2</f>
        <v>0</v>
      </c>
      <c r="J8" s="111">
        <f t="shared" ref="J8" si="5">H8*0.185</f>
        <v>0</v>
      </c>
      <c r="K8" s="148">
        <f t="shared" ref="K8:K22" si="6">IFERROR((E8-F8)/E8,0)</f>
        <v>0</v>
      </c>
      <c r="L8" s="3"/>
      <c r="M8" s="38">
        <v>187.11</v>
      </c>
      <c r="N8" s="112">
        <f t="shared" si="1"/>
        <v>0</v>
      </c>
      <c r="O8" s="38">
        <v>130</v>
      </c>
      <c r="P8" s="113">
        <f t="shared" si="2"/>
        <v>0</v>
      </c>
      <c r="R8" s="97"/>
      <c r="T8" s="29"/>
    </row>
    <row r="9" spans="1:20" ht="22.7" customHeight="1" x14ac:dyDescent="0.25">
      <c r="A9" s="103"/>
      <c r="B9" s="31"/>
      <c r="C9" s="30"/>
      <c r="D9" s="30"/>
      <c r="E9" s="35"/>
      <c r="F9" s="110">
        <f>(IFERROR(INDEX('Gehaltsschema Personalkosten'!$A$4:$L$12,MATCH(C9,'Gehaltsschema Personalkosten'!$A$4:$A$12,0),MATCH(D9,'Gehaltsschema Personalkosten'!$A$4:$L$4,0)),0)*(B9/38.5))</f>
        <v>0</v>
      </c>
      <c r="G9" s="110">
        <f>F9*14</f>
        <v>0</v>
      </c>
      <c r="H9" s="111">
        <f t="shared" ref="H9:H22" si="7">(E9-F9)*14</f>
        <v>0</v>
      </c>
      <c r="I9" s="111">
        <f t="shared" si="4"/>
        <v>0</v>
      </c>
      <c r="J9" s="111">
        <f t="shared" ref="J9:J22" si="8">H9*0.185</f>
        <v>0</v>
      </c>
      <c r="K9" s="148">
        <f t="shared" si="6"/>
        <v>0</v>
      </c>
      <c r="L9" s="3"/>
      <c r="M9" s="38">
        <v>1212</v>
      </c>
      <c r="N9" s="112">
        <f t="shared" si="1"/>
        <v>0</v>
      </c>
      <c r="O9" s="38">
        <v>900</v>
      </c>
      <c r="P9" s="113">
        <f t="shared" si="2"/>
        <v>0</v>
      </c>
      <c r="R9" s="96"/>
      <c r="T9" s="29"/>
    </row>
    <row r="10" spans="1:20" ht="22.7" customHeight="1" x14ac:dyDescent="0.25">
      <c r="A10" s="103"/>
      <c r="B10" s="31"/>
      <c r="C10" s="30"/>
      <c r="D10" s="30"/>
      <c r="E10" s="35"/>
      <c r="F10" s="110">
        <f>(IFERROR(INDEX('Gehaltsschema Personalkosten'!$A$4:$L$12,MATCH(C10,'Gehaltsschema Personalkosten'!$A$4:$A$12,0),MATCH(D10,'Gehaltsschema Personalkosten'!$A$4:$L$4,0)),0)*(B10/38.5))</f>
        <v>0</v>
      </c>
      <c r="G10" s="110">
        <f t="shared" si="3"/>
        <v>0</v>
      </c>
      <c r="H10" s="111">
        <f t="shared" si="7"/>
        <v>0</v>
      </c>
      <c r="I10" s="111">
        <f t="shared" si="4"/>
        <v>0</v>
      </c>
      <c r="J10" s="111">
        <f t="shared" si="8"/>
        <v>0</v>
      </c>
      <c r="K10" s="148">
        <f t="shared" si="6"/>
        <v>0</v>
      </c>
      <c r="L10" s="3"/>
      <c r="M10" s="38"/>
      <c r="N10" s="112">
        <f t="shared" si="1"/>
        <v>0</v>
      </c>
      <c r="O10" s="38"/>
      <c r="P10" s="113">
        <f t="shared" si="2"/>
        <v>0</v>
      </c>
      <c r="R10" s="96"/>
      <c r="T10" s="29"/>
    </row>
    <row r="11" spans="1:20" ht="22.7" customHeight="1" x14ac:dyDescent="0.25">
      <c r="A11" s="103"/>
      <c r="B11" s="31"/>
      <c r="C11" s="30"/>
      <c r="D11" s="30"/>
      <c r="E11" s="35"/>
      <c r="F11" s="110">
        <f>(IFERROR(INDEX('Gehaltsschema Personalkosten'!$A$4:$L$12,MATCH(C11,'Gehaltsschema Personalkosten'!$A$4:$A$12,0),MATCH(D11,'Gehaltsschema Personalkosten'!$A$4:$L$4,0)),0)*(B11/38.5))</f>
        <v>0</v>
      </c>
      <c r="G11" s="110">
        <f t="shared" si="3"/>
        <v>0</v>
      </c>
      <c r="H11" s="111">
        <f t="shared" si="7"/>
        <v>0</v>
      </c>
      <c r="I11" s="111">
        <f t="shared" si="4"/>
        <v>0</v>
      </c>
      <c r="J11" s="111">
        <f t="shared" si="8"/>
        <v>0</v>
      </c>
      <c r="K11" s="148">
        <f t="shared" si="6"/>
        <v>0</v>
      </c>
      <c r="L11" s="3"/>
      <c r="M11" s="38"/>
      <c r="N11" s="112">
        <f t="shared" si="1"/>
        <v>0</v>
      </c>
      <c r="O11" s="38"/>
      <c r="P11" s="113">
        <f t="shared" si="2"/>
        <v>0</v>
      </c>
      <c r="R11" s="96"/>
      <c r="T11" s="29"/>
    </row>
    <row r="12" spans="1:20" ht="22.7" customHeight="1" x14ac:dyDescent="0.25">
      <c r="A12" s="103"/>
      <c r="B12" s="31"/>
      <c r="C12" s="30"/>
      <c r="D12" s="30"/>
      <c r="E12" s="35"/>
      <c r="F12" s="110">
        <f>(IFERROR(INDEX('Gehaltsschema Personalkosten'!$A$4:$L$12,MATCH(C12,'Gehaltsschema Personalkosten'!$A$4:$A$12,0),MATCH(D12,'Gehaltsschema Personalkosten'!$A$4:$L$4,0)),0)*(B12/38.5))</f>
        <v>0</v>
      </c>
      <c r="G12" s="110">
        <f t="shared" si="3"/>
        <v>0</v>
      </c>
      <c r="H12" s="111">
        <f t="shared" si="7"/>
        <v>0</v>
      </c>
      <c r="I12" s="111">
        <f t="shared" si="4"/>
        <v>0</v>
      </c>
      <c r="J12" s="111">
        <f t="shared" si="8"/>
        <v>0</v>
      </c>
      <c r="K12" s="148">
        <f t="shared" si="6"/>
        <v>0</v>
      </c>
      <c r="L12" s="3"/>
      <c r="M12" s="38"/>
      <c r="N12" s="112">
        <f t="shared" si="1"/>
        <v>0</v>
      </c>
      <c r="O12" s="38"/>
      <c r="P12" s="113">
        <f t="shared" si="2"/>
        <v>0</v>
      </c>
      <c r="R12" s="96"/>
      <c r="T12" s="29"/>
    </row>
    <row r="13" spans="1:20" ht="22.7" customHeight="1" x14ac:dyDescent="0.25">
      <c r="A13" s="103"/>
      <c r="B13" s="31"/>
      <c r="C13" s="30"/>
      <c r="D13" s="30"/>
      <c r="E13" s="35"/>
      <c r="F13" s="110">
        <f>(IFERROR(INDEX('Gehaltsschema Personalkosten'!$A$4:$L$12,MATCH(C13,'Gehaltsschema Personalkosten'!$A$4:$A$12,0),MATCH(D13,'Gehaltsschema Personalkosten'!$A$4:$L$4,0)),0)*(B13/38.5))</f>
        <v>0</v>
      </c>
      <c r="G13" s="110">
        <f t="shared" si="3"/>
        <v>0</v>
      </c>
      <c r="H13" s="111">
        <f t="shared" si="7"/>
        <v>0</v>
      </c>
      <c r="I13" s="111">
        <f t="shared" si="4"/>
        <v>0</v>
      </c>
      <c r="J13" s="111">
        <f t="shared" si="8"/>
        <v>0</v>
      </c>
      <c r="K13" s="148">
        <f t="shared" si="6"/>
        <v>0</v>
      </c>
      <c r="L13" s="3"/>
      <c r="M13" s="38"/>
      <c r="N13" s="112">
        <f t="shared" si="1"/>
        <v>0</v>
      </c>
      <c r="O13" s="38"/>
      <c r="P13" s="113">
        <f t="shared" si="2"/>
        <v>0</v>
      </c>
      <c r="R13" s="96"/>
      <c r="T13" s="29"/>
    </row>
    <row r="14" spans="1:20" ht="22.7" customHeight="1" x14ac:dyDescent="0.25">
      <c r="A14" s="103"/>
      <c r="B14" s="31"/>
      <c r="C14" s="30"/>
      <c r="D14" s="30"/>
      <c r="E14" s="35"/>
      <c r="F14" s="110">
        <f>(IFERROR(INDEX('Gehaltsschema Personalkosten'!$A$4:$L$12,MATCH(C14,'Gehaltsschema Personalkosten'!$A$4:$A$12,0),MATCH(D14,'Gehaltsschema Personalkosten'!$A$4:$L$4,0)),0)*(B14/38.5))</f>
        <v>0</v>
      </c>
      <c r="G14" s="110">
        <f t="shared" si="3"/>
        <v>0</v>
      </c>
      <c r="H14" s="111">
        <f t="shared" si="7"/>
        <v>0</v>
      </c>
      <c r="I14" s="111">
        <f t="shared" si="4"/>
        <v>0</v>
      </c>
      <c r="J14" s="111">
        <f t="shared" si="8"/>
        <v>0</v>
      </c>
      <c r="K14" s="148">
        <f t="shared" si="6"/>
        <v>0</v>
      </c>
      <c r="L14" s="3"/>
      <c r="M14" s="38"/>
      <c r="N14" s="112">
        <f t="shared" si="1"/>
        <v>0</v>
      </c>
      <c r="O14" s="38"/>
      <c r="P14" s="113">
        <f t="shared" si="2"/>
        <v>0</v>
      </c>
      <c r="R14" s="96"/>
      <c r="T14" s="29"/>
    </row>
    <row r="15" spans="1:20" ht="22.7" customHeight="1" x14ac:dyDescent="0.25">
      <c r="A15" s="103"/>
      <c r="B15" s="31"/>
      <c r="C15" s="30"/>
      <c r="D15" s="30"/>
      <c r="E15" s="35"/>
      <c r="F15" s="110">
        <f>(IFERROR(INDEX('Gehaltsschema Personalkosten'!$A$4:$L$12,MATCH(C15,'Gehaltsschema Personalkosten'!$A$4:$A$12,0),MATCH(D15,'Gehaltsschema Personalkosten'!$A$4:$L$4,0)),0)*(B15/38.5))</f>
        <v>0</v>
      </c>
      <c r="G15" s="110">
        <f t="shared" si="3"/>
        <v>0</v>
      </c>
      <c r="H15" s="111">
        <f t="shared" si="7"/>
        <v>0</v>
      </c>
      <c r="I15" s="111">
        <f t="shared" si="4"/>
        <v>0</v>
      </c>
      <c r="J15" s="111">
        <f t="shared" si="8"/>
        <v>0</v>
      </c>
      <c r="K15" s="148">
        <f t="shared" si="6"/>
        <v>0</v>
      </c>
      <c r="L15" s="3"/>
      <c r="M15" s="38"/>
      <c r="N15" s="112">
        <f t="shared" si="1"/>
        <v>0</v>
      </c>
      <c r="O15" s="38"/>
      <c r="P15" s="113">
        <f t="shared" si="2"/>
        <v>0</v>
      </c>
      <c r="R15" s="96"/>
      <c r="T15" s="29"/>
    </row>
    <row r="16" spans="1:20" ht="22.7" customHeight="1" x14ac:dyDescent="0.25">
      <c r="A16" s="103"/>
      <c r="B16" s="31"/>
      <c r="C16" s="30"/>
      <c r="D16" s="30"/>
      <c r="E16" s="35"/>
      <c r="F16" s="110">
        <f>(IFERROR(INDEX('Gehaltsschema Personalkosten'!$A$4:$L$12,MATCH(C16,'Gehaltsschema Personalkosten'!$A$4:$A$12,0),MATCH(D16,'Gehaltsschema Personalkosten'!$A$4:$L$4,0)),0)*(B16/38.5))</f>
        <v>0</v>
      </c>
      <c r="G16" s="110">
        <f t="shared" si="3"/>
        <v>0</v>
      </c>
      <c r="H16" s="111">
        <f t="shared" si="7"/>
        <v>0</v>
      </c>
      <c r="I16" s="111">
        <f t="shared" si="4"/>
        <v>0</v>
      </c>
      <c r="J16" s="111">
        <f t="shared" si="8"/>
        <v>0</v>
      </c>
      <c r="K16" s="148">
        <f t="shared" si="6"/>
        <v>0</v>
      </c>
      <c r="L16" s="3"/>
      <c r="M16" s="38"/>
      <c r="N16" s="112">
        <f t="shared" si="1"/>
        <v>0</v>
      </c>
      <c r="O16" s="38"/>
      <c r="P16" s="114">
        <f t="shared" si="2"/>
        <v>0</v>
      </c>
      <c r="R16" s="96"/>
      <c r="T16" s="29"/>
    </row>
    <row r="17" spans="1:20" ht="22.7" customHeight="1" x14ac:dyDescent="0.25">
      <c r="A17" s="103"/>
      <c r="B17" s="31"/>
      <c r="C17" s="30"/>
      <c r="D17" s="30"/>
      <c r="E17" s="35"/>
      <c r="F17" s="110">
        <f>(IFERROR(INDEX('Gehaltsschema Personalkosten'!$A$4:$L$12,MATCH(C17,'Gehaltsschema Personalkosten'!$A$4:$A$12,0),MATCH(D17,'Gehaltsschema Personalkosten'!$A$4:$L$4,0)),0)*(B17/38.5))</f>
        <v>0</v>
      </c>
      <c r="G17" s="110">
        <f t="shared" si="3"/>
        <v>0</v>
      </c>
      <c r="H17" s="111">
        <f t="shared" si="7"/>
        <v>0</v>
      </c>
      <c r="I17" s="111">
        <f t="shared" si="4"/>
        <v>0</v>
      </c>
      <c r="J17" s="111">
        <f t="shared" si="8"/>
        <v>0</v>
      </c>
      <c r="K17" s="148">
        <f t="shared" si="6"/>
        <v>0</v>
      </c>
      <c r="L17" s="3"/>
      <c r="M17" s="38"/>
      <c r="N17" s="112">
        <f t="shared" si="1"/>
        <v>0</v>
      </c>
      <c r="O17" s="38"/>
      <c r="P17" s="113">
        <f t="shared" si="2"/>
        <v>0</v>
      </c>
      <c r="R17" s="96"/>
      <c r="T17" s="29"/>
    </row>
    <row r="18" spans="1:20" ht="22.7" customHeight="1" x14ac:dyDescent="0.25">
      <c r="A18" s="103"/>
      <c r="B18" s="31"/>
      <c r="C18" s="30"/>
      <c r="D18" s="30"/>
      <c r="E18" s="35"/>
      <c r="F18" s="110">
        <f>(IFERROR(INDEX('Gehaltsschema Personalkosten'!$A$4:$L$12,MATCH(C18,'Gehaltsschema Personalkosten'!$A$4:$A$12,0),MATCH(D18,'Gehaltsschema Personalkosten'!$A$4:$L$4,0)),0)*(B18/38.5))</f>
        <v>0</v>
      </c>
      <c r="G18" s="110">
        <f t="shared" si="3"/>
        <v>0</v>
      </c>
      <c r="H18" s="111">
        <f t="shared" si="7"/>
        <v>0</v>
      </c>
      <c r="I18" s="111">
        <f t="shared" si="4"/>
        <v>0</v>
      </c>
      <c r="J18" s="111">
        <f t="shared" si="8"/>
        <v>0</v>
      </c>
      <c r="K18" s="148">
        <f t="shared" si="6"/>
        <v>0</v>
      </c>
      <c r="L18" s="3"/>
      <c r="M18" s="38"/>
      <c r="N18" s="112">
        <f t="shared" si="1"/>
        <v>0</v>
      </c>
      <c r="O18" s="38"/>
      <c r="P18" s="113">
        <f t="shared" si="2"/>
        <v>0</v>
      </c>
      <c r="R18" s="96"/>
      <c r="T18" s="29"/>
    </row>
    <row r="19" spans="1:20" ht="22.7" customHeight="1" x14ac:dyDescent="0.25">
      <c r="A19" s="103"/>
      <c r="B19" s="31"/>
      <c r="C19" s="30"/>
      <c r="D19" s="30"/>
      <c r="E19" s="35"/>
      <c r="F19" s="110">
        <f>(IFERROR(INDEX('Gehaltsschema Personalkosten'!$A$4:$L$12,MATCH(C19,'Gehaltsschema Personalkosten'!$A$4:$A$12,0),MATCH(D19,'Gehaltsschema Personalkosten'!$A$4:$L$4,0)),0)*(B19/38.5))</f>
        <v>0</v>
      </c>
      <c r="G19" s="110">
        <f t="shared" si="3"/>
        <v>0</v>
      </c>
      <c r="H19" s="111">
        <f t="shared" si="7"/>
        <v>0</v>
      </c>
      <c r="I19" s="111">
        <f t="shared" si="4"/>
        <v>0</v>
      </c>
      <c r="J19" s="111">
        <f t="shared" si="8"/>
        <v>0</v>
      </c>
      <c r="K19" s="148">
        <f t="shared" si="6"/>
        <v>0</v>
      </c>
      <c r="L19" s="3"/>
      <c r="M19" s="38"/>
      <c r="N19" s="112">
        <f t="shared" si="1"/>
        <v>0</v>
      </c>
      <c r="O19" s="38"/>
      <c r="P19" s="113">
        <f t="shared" si="2"/>
        <v>0</v>
      </c>
      <c r="R19" s="96"/>
      <c r="T19" s="29"/>
    </row>
    <row r="20" spans="1:20" ht="22.7" customHeight="1" x14ac:dyDescent="0.25">
      <c r="A20" s="103"/>
      <c r="B20" s="31"/>
      <c r="C20" s="30"/>
      <c r="D20" s="30"/>
      <c r="E20" s="35"/>
      <c r="F20" s="110">
        <f>(IFERROR(INDEX('Gehaltsschema Personalkosten'!$A$4:$L$12,MATCH(C20,'Gehaltsschema Personalkosten'!$A$4:$A$12,0),MATCH(D20,'Gehaltsschema Personalkosten'!$A$4:$L$4,0)),0)*(B20/38.5))</f>
        <v>0</v>
      </c>
      <c r="G20" s="110">
        <f t="shared" si="3"/>
        <v>0</v>
      </c>
      <c r="H20" s="111">
        <f t="shared" si="7"/>
        <v>0</v>
      </c>
      <c r="I20" s="111">
        <f t="shared" si="4"/>
        <v>0</v>
      </c>
      <c r="J20" s="111">
        <f t="shared" si="8"/>
        <v>0</v>
      </c>
      <c r="K20" s="148">
        <f t="shared" si="6"/>
        <v>0</v>
      </c>
      <c r="L20" s="3"/>
      <c r="M20" s="38"/>
      <c r="N20" s="112">
        <f t="shared" si="1"/>
        <v>0</v>
      </c>
      <c r="O20" s="38"/>
      <c r="P20" s="113">
        <f t="shared" si="2"/>
        <v>0</v>
      </c>
      <c r="R20" s="96"/>
      <c r="T20" s="29"/>
    </row>
    <row r="21" spans="1:20" ht="22.7" customHeight="1" x14ac:dyDescent="0.25">
      <c r="A21" s="103"/>
      <c r="B21" s="31"/>
      <c r="C21" s="30"/>
      <c r="D21" s="30"/>
      <c r="E21" s="35"/>
      <c r="F21" s="110">
        <f>(IFERROR(INDEX('Gehaltsschema Personalkosten'!$A$4:$L$12,MATCH(C21,'Gehaltsschema Personalkosten'!$A$4:$A$12,0),MATCH(D21,'Gehaltsschema Personalkosten'!$A$4:$L$4,0)),0)*(B21/38.5))</f>
        <v>0</v>
      </c>
      <c r="G21" s="110">
        <f t="shared" si="3"/>
        <v>0</v>
      </c>
      <c r="H21" s="111">
        <f t="shared" si="7"/>
        <v>0</v>
      </c>
      <c r="I21" s="111">
        <f t="shared" si="4"/>
        <v>0</v>
      </c>
      <c r="J21" s="111">
        <f t="shared" si="8"/>
        <v>0</v>
      </c>
      <c r="K21" s="148">
        <f t="shared" si="6"/>
        <v>0</v>
      </c>
      <c r="L21" s="3"/>
      <c r="M21" s="38"/>
      <c r="N21" s="112">
        <f t="shared" si="1"/>
        <v>0</v>
      </c>
      <c r="O21" s="38"/>
      <c r="P21" s="113">
        <f t="shared" si="2"/>
        <v>0</v>
      </c>
      <c r="R21" s="96"/>
      <c r="T21" s="29"/>
    </row>
    <row r="22" spans="1:20" ht="22.7" customHeight="1" x14ac:dyDescent="0.25">
      <c r="A22" s="103"/>
      <c r="B22" s="31"/>
      <c r="C22" s="30"/>
      <c r="D22" s="30"/>
      <c r="E22" s="35"/>
      <c r="F22" s="110">
        <f>(IFERROR(INDEX('Gehaltsschema Personalkosten'!$A$4:$L$12,MATCH(C22,'Gehaltsschema Personalkosten'!$A$4:$A$12,0),MATCH(D22,'Gehaltsschema Personalkosten'!$A$4:$L$4,0)),0)*(B22/38.5))</f>
        <v>0</v>
      </c>
      <c r="G22" s="110">
        <f>F22*14</f>
        <v>0</v>
      </c>
      <c r="H22" s="111">
        <f t="shared" si="7"/>
        <v>0</v>
      </c>
      <c r="I22" s="111">
        <f t="shared" si="4"/>
        <v>0</v>
      </c>
      <c r="J22" s="111">
        <f t="shared" si="8"/>
        <v>0</v>
      </c>
      <c r="K22" s="148">
        <f t="shared" si="6"/>
        <v>0</v>
      </c>
      <c r="L22" s="3"/>
      <c r="M22" s="38"/>
      <c r="N22" s="112">
        <f t="shared" si="1"/>
        <v>0</v>
      </c>
      <c r="O22" s="38"/>
      <c r="P22" s="113">
        <f t="shared" si="2"/>
        <v>0</v>
      </c>
      <c r="R22" s="96"/>
      <c r="T22" s="29"/>
    </row>
    <row r="23" spans="1:20" x14ac:dyDescent="0.25">
      <c r="A23" s="85" t="s">
        <v>4</v>
      </c>
      <c r="B23" s="83"/>
      <c r="C23" s="45"/>
      <c r="D23" s="45"/>
      <c r="E23" s="46"/>
      <c r="F23" s="69"/>
      <c r="G23" s="69"/>
      <c r="H23" s="46"/>
      <c r="I23" s="61"/>
      <c r="J23" s="61"/>
      <c r="K23" s="60"/>
      <c r="L23" s="78"/>
      <c r="M23" s="48"/>
      <c r="N23" s="49"/>
      <c r="O23" s="46"/>
      <c r="P23" s="50"/>
    </row>
    <row r="24" spans="1:20" x14ac:dyDescent="0.25">
      <c r="A24" s="85" t="s">
        <v>5</v>
      </c>
      <c r="B24" s="83"/>
      <c r="C24" s="45"/>
      <c r="D24" s="45"/>
      <c r="E24" s="46"/>
      <c r="F24" s="46"/>
      <c r="G24" s="46"/>
      <c r="H24" s="46"/>
      <c r="I24" s="61"/>
      <c r="J24" s="61"/>
      <c r="K24" s="60"/>
      <c r="L24" s="78"/>
      <c r="M24" s="48"/>
      <c r="N24" s="49"/>
      <c r="O24" s="46"/>
      <c r="P24" s="50"/>
    </row>
    <row r="25" spans="1:20" x14ac:dyDescent="0.25">
      <c r="A25" s="85" t="s">
        <v>6</v>
      </c>
      <c r="B25" s="83"/>
      <c r="C25" s="45"/>
      <c r="D25" s="45"/>
      <c r="E25" s="46"/>
      <c r="F25" s="46"/>
      <c r="G25" s="46"/>
      <c r="H25" s="46"/>
      <c r="I25" s="61"/>
      <c r="J25" s="61"/>
      <c r="K25" s="60"/>
      <c r="L25" s="78"/>
      <c r="M25" s="48"/>
      <c r="N25" s="49"/>
      <c r="O25" s="46"/>
      <c r="P25" s="50"/>
    </row>
    <row r="26" spans="1:20" ht="15.75" thickBot="1" x14ac:dyDescent="0.3">
      <c r="A26" s="86" t="s">
        <v>7</v>
      </c>
      <c r="B26" s="84">
        <f>SUM(B7:B25)</f>
        <v>0</v>
      </c>
      <c r="C26" s="44" t="s">
        <v>47</v>
      </c>
      <c r="D26" s="44" t="s">
        <v>47</v>
      </c>
      <c r="E26" s="37">
        <f>SUM(E7:E25)</f>
        <v>0</v>
      </c>
      <c r="F26" s="37">
        <f>SUM(F7:F25)</f>
        <v>0</v>
      </c>
      <c r="G26" s="37">
        <f>SUM(G7:G25)</f>
        <v>0</v>
      </c>
      <c r="H26" s="36">
        <f>SUMIF(H7:H22,"&lt;0",H7:H22)</f>
        <v>0</v>
      </c>
      <c r="I26" s="36">
        <f>SUMIF(I7:I22,"&lt;0",I7:I22)</f>
        <v>0</v>
      </c>
      <c r="J26" s="36">
        <f t="shared" ref="J26" si="9">SUMIF(J7:J22,"&lt;0",J7:J22)</f>
        <v>0</v>
      </c>
      <c r="K26" s="36" t="s">
        <v>47</v>
      </c>
      <c r="L26" s="80">
        <f t="shared" ref="L26" si="10">SUM(L7:L22)</f>
        <v>0</v>
      </c>
      <c r="M26" s="66">
        <f t="shared" ref="M26:P26" si="11">SUM(M7:M22)</f>
        <v>1399.1100000000001</v>
      </c>
      <c r="N26" s="55">
        <f t="shared" si="11"/>
        <v>0</v>
      </c>
      <c r="O26" s="56">
        <f t="shared" si="11"/>
        <v>1030</v>
      </c>
      <c r="P26" s="57">
        <f t="shared" si="11"/>
        <v>0</v>
      </c>
    </row>
    <row r="27" spans="1:20" ht="15" customHeight="1" x14ac:dyDescent="0.25">
      <c r="A27" s="190" t="s">
        <v>64</v>
      </c>
      <c r="B27" s="191"/>
      <c r="C27" s="191"/>
      <c r="D27" s="191"/>
      <c r="E27" s="191"/>
      <c r="F27" s="191"/>
      <c r="G27" s="165"/>
      <c r="H27" s="211" t="s">
        <v>28</v>
      </c>
      <c r="I27" s="211"/>
      <c r="J27" s="211"/>
      <c r="K27" s="211"/>
      <c r="L27" s="212"/>
      <c r="M27" s="104"/>
      <c r="N27" s="104"/>
      <c r="O27" s="104"/>
      <c r="P27" s="98"/>
      <c r="Q27" s="98"/>
    </row>
    <row r="28" spans="1:20" x14ac:dyDescent="0.25">
      <c r="A28" s="63" t="s">
        <v>20</v>
      </c>
      <c r="B28" s="64"/>
      <c r="C28" s="82"/>
      <c r="D28" s="82"/>
      <c r="E28" s="82"/>
      <c r="F28" s="82"/>
      <c r="G28" s="166"/>
      <c r="H28" s="213"/>
      <c r="I28" s="213"/>
      <c r="J28" s="213"/>
      <c r="K28" s="213"/>
      <c r="L28" s="214"/>
      <c r="M28" s="104"/>
      <c r="N28" s="104"/>
      <c r="O28" s="104"/>
      <c r="P28" s="98"/>
      <c r="Q28" s="98"/>
    </row>
    <row r="29" spans="1:20" ht="58.15" customHeight="1" thickBot="1" x14ac:dyDescent="0.3">
      <c r="A29" s="222" t="s">
        <v>107</v>
      </c>
      <c r="B29" s="223"/>
      <c r="C29" s="223"/>
      <c r="D29" s="223"/>
      <c r="E29" s="223"/>
      <c r="F29" s="223"/>
      <c r="G29" s="223"/>
      <c r="H29" s="215"/>
      <c r="I29" s="215"/>
      <c r="J29" s="215"/>
      <c r="K29" s="215"/>
      <c r="L29" s="216"/>
      <c r="M29" s="104"/>
      <c r="N29" s="104"/>
      <c r="O29" s="104"/>
      <c r="P29" s="98"/>
      <c r="Q29" s="98"/>
    </row>
    <row r="30" spans="1:20" ht="30" x14ac:dyDescent="0.25">
      <c r="A30" s="25" t="s">
        <v>8</v>
      </c>
      <c r="B30" s="26" t="s">
        <v>9</v>
      </c>
      <c r="C30" s="26" t="s">
        <v>10</v>
      </c>
      <c r="D30" s="26" t="s">
        <v>11</v>
      </c>
      <c r="E30" s="26" t="s">
        <v>12</v>
      </c>
      <c r="F30" s="26" t="s">
        <v>13</v>
      </c>
      <c r="G30" s="26" t="s">
        <v>14</v>
      </c>
      <c r="H30" s="26" t="s">
        <v>15</v>
      </c>
      <c r="I30" s="26" t="s">
        <v>66</v>
      </c>
      <c r="J30" s="144"/>
      <c r="K30" s="13"/>
      <c r="L30" s="16"/>
      <c r="M30" s="104"/>
      <c r="N30" s="104"/>
      <c r="O30" s="104"/>
      <c r="P30" s="98"/>
      <c r="Q30" s="98"/>
    </row>
    <row r="31" spans="1:20" ht="22.5" customHeight="1" x14ac:dyDescent="0.25">
      <c r="A31" s="22">
        <v>2021</v>
      </c>
      <c r="B31" s="62"/>
      <c r="C31" s="62"/>
      <c r="D31" s="115">
        <f>IFERROR(C31/B31,0)</f>
        <v>0</v>
      </c>
      <c r="E31" s="62"/>
      <c r="F31" s="115">
        <f>IFERROR(E31/B31,0)</f>
        <v>0</v>
      </c>
      <c r="G31" s="62"/>
      <c r="H31" s="115">
        <f>IFERROR(G31/B31,0)</f>
        <v>0</v>
      </c>
      <c r="I31" s="115">
        <f>D31+F31+H31</f>
        <v>0</v>
      </c>
      <c r="J31" s="145"/>
      <c r="K31" s="152"/>
      <c r="L31" s="17"/>
      <c r="M31" s="104"/>
      <c r="N31" s="104"/>
      <c r="O31" s="104"/>
      <c r="P31" s="98"/>
      <c r="Q31" s="98"/>
    </row>
    <row r="32" spans="1:20" ht="22.5" customHeight="1" x14ac:dyDescent="0.25">
      <c r="A32" s="22">
        <v>2022</v>
      </c>
      <c r="B32" s="62"/>
      <c r="C32" s="62"/>
      <c r="D32" s="115">
        <f t="shared" ref="D32:D34" si="12">IFERROR(C32/B32,0)</f>
        <v>0</v>
      </c>
      <c r="E32" s="62"/>
      <c r="F32" s="115">
        <f t="shared" ref="F32:F34" si="13">IFERROR(E32/B32,0)</f>
        <v>0</v>
      </c>
      <c r="G32" s="62"/>
      <c r="H32" s="115">
        <f t="shared" ref="H32:H34" si="14">IFERROR(G32/B32,0)</f>
        <v>0</v>
      </c>
      <c r="I32" s="115">
        <f t="shared" ref="I32:I33" si="15">D32+F32+H32</f>
        <v>0</v>
      </c>
      <c r="J32" s="145"/>
      <c r="K32" s="152"/>
      <c r="L32" s="17"/>
      <c r="M32" s="104"/>
      <c r="N32" s="104"/>
      <c r="O32" s="104"/>
      <c r="P32" s="98"/>
      <c r="Q32" s="98"/>
    </row>
    <row r="33" spans="1:19" ht="22.5" customHeight="1" x14ac:dyDescent="0.25">
      <c r="A33" s="23">
        <v>2023</v>
      </c>
      <c r="B33" s="62"/>
      <c r="C33" s="62"/>
      <c r="D33" s="115">
        <f t="shared" si="12"/>
        <v>0</v>
      </c>
      <c r="E33" s="62"/>
      <c r="F33" s="115">
        <f t="shared" si="13"/>
        <v>0</v>
      </c>
      <c r="G33" s="62"/>
      <c r="H33" s="115">
        <f t="shared" si="14"/>
        <v>0</v>
      </c>
      <c r="I33" s="115">
        <f t="shared" si="15"/>
        <v>0</v>
      </c>
      <c r="J33" s="146"/>
      <c r="K33" s="152"/>
      <c r="L33" s="18"/>
      <c r="M33" s="104"/>
      <c r="N33" s="104"/>
      <c r="O33" s="104"/>
      <c r="P33" s="98"/>
      <c r="Q33" s="98"/>
    </row>
    <row r="34" spans="1:19" ht="22.5" customHeight="1" thickBot="1" x14ac:dyDescent="0.3">
      <c r="A34" s="24" t="s">
        <v>19</v>
      </c>
      <c r="B34" s="62"/>
      <c r="C34" s="62"/>
      <c r="D34" s="115">
        <f t="shared" si="12"/>
        <v>0</v>
      </c>
      <c r="E34" s="62"/>
      <c r="F34" s="115">
        <f t="shared" si="13"/>
        <v>0</v>
      </c>
      <c r="G34" s="62"/>
      <c r="H34" s="115">
        <f t="shared" si="14"/>
        <v>0</v>
      </c>
      <c r="I34" s="116">
        <f>D34+F34+H34</f>
        <v>0</v>
      </c>
      <c r="J34" s="147"/>
      <c r="K34" s="153"/>
      <c r="L34" s="19"/>
      <c r="M34" s="104"/>
      <c r="N34" s="104"/>
      <c r="O34" s="104"/>
      <c r="P34" s="98"/>
      <c r="Q34" s="98"/>
    </row>
    <row r="35" spans="1:19" s="7" customFormat="1" ht="15.75" thickBot="1" x14ac:dyDescent="0.3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6"/>
      <c r="M35" s="104"/>
      <c r="N35" s="104"/>
      <c r="O35" s="104"/>
      <c r="P35" s="98"/>
      <c r="Q35" s="98"/>
      <c r="R35" s="90"/>
      <c r="S35" s="90"/>
    </row>
    <row r="36" spans="1:19" ht="15.75" customHeight="1" x14ac:dyDescent="0.25">
      <c r="A36" s="217" t="s">
        <v>16</v>
      </c>
      <c r="B36" s="199" t="s">
        <v>17</v>
      </c>
      <c r="C36" s="199"/>
      <c r="D36" s="199"/>
      <c r="E36" s="199"/>
      <c r="F36" s="199"/>
      <c r="G36" s="199"/>
      <c r="H36" s="199"/>
      <c r="I36" s="199"/>
      <c r="J36" s="199"/>
      <c r="K36" s="199"/>
      <c r="L36" s="200"/>
      <c r="M36" s="90"/>
      <c r="N36" s="90"/>
      <c r="O36" s="90"/>
      <c r="P36" s="90"/>
    </row>
    <row r="37" spans="1:19" ht="50.25" customHeight="1" thickBot="1" x14ac:dyDescent="0.3">
      <c r="A37" s="218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2"/>
      <c r="M37" s="90"/>
      <c r="N37" s="90"/>
      <c r="O37" s="90"/>
      <c r="P37" s="90"/>
    </row>
    <row r="38" spans="1:19" s="7" customFormat="1" ht="15.75" thickBot="1" x14ac:dyDescent="0.3">
      <c r="A38" s="194"/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6"/>
      <c r="M38" s="90"/>
      <c r="N38" s="90"/>
      <c r="O38" s="90"/>
      <c r="P38" s="90"/>
      <c r="Q38" s="90"/>
      <c r="R38" s="90"/>
      <c r="S38" s="90"/>
    </row>
    <row r="39" spans="1:19" ht="60" customHeight="1" thickBot="1" x14ac:dyDescent="0.3">
      <c r="A39" s="27" t="s">
        <v>68</v>
      </c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4"/>
      <c r="M39" s="90"/>
      <c r="N39" s="90"/>
      <c r="O39" s="90"/>
      <c r="P39" s="90"/>
    </row>
    <row r="40" spans="1:19" s="7" customFormat="1" ht="15.75" customHeight="1" thickBot="1" x14ac:dyDescent="0.3">
      <c r="A40" s="205"/>
      <c r="B40" s="206"/>
      <c r="C40" s="206"/>
      <c r="D40" s="206"/>
      <c r="E40" s="206"/>
      <c r="F40" s="206"/>
      <c r="G40" s="206"/>
      <c r="H40" s="206"/>
      <c r="I40" s="207"/>
      <c r="J40" s="207"/>
      <c r="K40" s="207"/>
      <c r="L40" s="9"/>
      <c r="M40" s="90"/>
      <c r="N40" s="90"/>
      <c r="O40" s="90"/>
      <c r="P40" s="90"/>
      <c r="Q40" s="90"/>
      <c r="R40" s="90"/>
      <c r="S40" s="90"/>
    </row>
    <row r="41" spans="1:19" ht="15" customHeight="1" x14ac:dyDescent="0.25">
      <c r="A41" s="208" t="s">
        <v>94</v>
      </c>
      <c r="B41" s="58" t="s">
        <v>48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90"/>
      <c r="N41" s="90"/>
      <c r="O41" s="90"/>
      <c r="P41" s="90"/>
    </row>
    <row r="42" spans="1:19" ht="15" customHeight="1" x14ac:dyDescent="0.25">
      <c r="A42" s="209"/>
      <c r="B42" s="197" t="s">
        <v>20</v>
      </c>
      <c r="C42" s="198"/>
      <c r="D42" s="198"/>
      <c r="E42" s="81"/>
      <c r="F42" s="10"/>
      <c r="G42" s="10"/>
      <c r="H42" s="10"/>
      <c r="I42" s="10"/>
      <c r="J42" s="10"/>
      <c r="K42" s="10"/>
      <c r="L42" s="11"/>
      <c r="M42" s="90"/>
      <c r="N42" s="90"/>
      <c r="O42" s="90"/>
      <c r="P42" s="90"/>
    </row>
    <row r="43" spans="1:19" ht="45" customHeight="1" thickBot="1" x14ac:dyDescent="0.3">
      <c r="A43" s="210"/>
      <c r="B43" s="219"/>
      <c r="C43" s="220"/>
      <c r="D43" s="220"/>
      <c r="E43" s="220"/>
      <c r="F43" s="220"/>
      <c r="G43" s="220"/>
      <c r="H43" s="220"/>
      <c r="I43" s="220"/>
      <c r="J43" s="220"/>
      <c r="K43" s="220"/>
      <c r="L43" s="221"/>
      <c r="M43" s="90"/>
      <c r="N43" s="90"/>
      <c r="O43" s="90"/>
      <c r="P43" s="90"/>
    </row>
    <row r="44" spans="1:19" s="90" customFormat="1" x14ac:dyDescent="0.25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</row>
    <row r="45" spans="1:19" s="90" customFormat="1" x14ac:dyDescent="0.25"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</row>
    <row r="46" spans="1:19" s="90" customFormat="1" x14ac:dyDescent="0.25"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</row>
    <row r="47" spans="1:19" s="90" customFormat="1" x14ac:dyDescent="0.25"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</row>
    <row r="48" spans="1:19" s="90" customFormat="1" x14ac:dyDescent="0.25"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</row>
    <row r="49" spans="2:16" s="90" customFormat="1" x14ac:dyDescent="0.25"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</row>
    <row r="50" spans="2:16" s="90" customFormat="1" x14ac:dyDescent="0.25"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</row>
    <row r="51" spans="2:16" s="90" customFormat="1" x14ac:dyDescent="0.25"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</row>
    <row r="52" spans="2:16" s="90" customFormat="1" x14ac:dyDescent="0.25"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</row>
    <row r="53" spans="2:16" s="90" customFormat="1" x14ac:dyDescent="0.25"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</row>
    <row r="54" spans="2:16" s="90" customFormat="1" x14ac:dyDescent="0.25"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</row>
  </sheetData>
  <sheetProtection algorithmName="SHA-512" hashValue="c8IG/eCZV5NjAcpHKNCl2l3siGFmtJeGsKWEQKKIXIJPPk42w3+NLSJ7BsnI3rFHQh5dmDWPxcysK+VUIpYe/Q==" saltValue="sNFCMDEAgE8eTlyi/Q5RzA==" spinCount="100000" sheet="1" objects="1" scenarios="1"/>
  <protectedRanges>
    <protectedRange sqref="A7:A10" name="Bereich1"/>
    <protectedRange sqref="A24" name="Bereich1_1"/>
  </protectedRanges>
  <mergeCells count="28">
    <mergeCell ref="A27:F27"/>
    <mergeCell ref="A5:A6"/>
    <mergeCell ref="A38:L38"/>
    <mergeCell ref="B42:D42"/>
    <mergeCell ref="B36:L36"/>
    <mergeCell ref="B37:L37"/>
    <mergeCell ref="B39:L39"/>
    <mergeCell ref="A40:K40"/>
    <mergeCell ref="A41:A43"/>
    <mergeCell ref="H27:L29"/>
    <mergeCell ref="A36:A37"/>
    <mergeCell ref="B43:L43"/>
    <mergeCell ref="A29:G29"/>
    <mergeCell ref="L4:P4"/>
    <mergeCell ref="A1:P1"/>
    <mergeCell ref="B2:P2"/>
    <mergeCell ref="B5:B6"/>
    <mergeCell ref="E5:H5"/>
    <mergeCell ref="L5:L6"/>
    <mergeCell ref="O5:O6"/>
    <mergeCell ref="M5:M6"/>
    <mergeCell ref="N5:N6"/>
    <mergeCell ref="K5:K6"/>
    <mergeCell ref="B3:P3"/>
    <mergeCell ref="B4:J4"/>
    <mergeCell ref="P5:P6"/>
    <mergeCell ref="I5:J5"/>
    <mergeCell ref="D5:D6"/>
  </mergeCells>
  <conditionalFormatting sqref="I31:I34">
    <cfRule type="cellIs" dxfId="23" priority="1" operator="greaterThan">
      <formula>100</formula>
    </cfRule>
    <cfRule type="cellIs" dxfId="22" priority="2" operator="greaterThan">
      <formula>1</formula>
    </cfRule>
  </conditionalFormatting>
  <dataValidations count="2">
    <dataValidation type="list" allowBlank="1" showInputMessage="1" showErrorMessage="1" errorTitle="Beschäftigungsgruppe falsch" error="Die Beschäftigungsgruppe muss sich zwischen 1 und 8 befinden" sqref="C7:C22">
      <formula1>"1,2,3,4,5,6,7,8"</formula1>
    </dataValidation>
    <dataValidation type="decimal" allowBlank="1" showInputMessage="1" showErrorMessage="1" errorTitle="Falscher Wert!" error="Der angegebene Wert muss zwischen 0,01 und 40,00 Wochenstunden liegen._x000a__x000a_Die wöchentliche Normalarbeitszeit darf 40 Stunden nicht überschreiten. " prompt="Die wöchentliche Normalarbeitszeit darf 40 Stunden nicht überschreiten. " sqref="B7:B22">
      <formula1>0.01</formula1>
      <formula2>40</formula2>
    </dataValidation>
  </dataValidations>
  <hyperlinks>
    <hyperlink ref="B42:C42" r:id="rId1" display="Gehaltsschema für Kulturvereine der IG Kultur"/>
    <hyperlink ref="B42" r:id="rId2" display="https://igkultur.at/sites/default/files/posts/downloads/2023-10-01/Gehaltsschema_Kulturarbeit_2024.pdf"/>
    <hyperlink ref="A28:B28" r:id="rId3" display="Gehaltsschema für Kulturvereine der IG Kultur"/>
    <hyperlink ref="A28" r:id="rId4"/>
  </hyperlinks>
  <pageMargins left="0.70866141732283472" right="0.70866141732283472" top="0.78740157480314965" bottom="1.8897637795275593" header="0.31496062992125984" footer="0.31496062992125984"/>
  <pageSetup paperSize="9" scale="40" fitToHeight="2" orientation="landscape"/>
  <headerFooter>
    <oddHeader>&amp;CDatenblatt "Fair Pay 2024" Abteilung 9 Land Steiermark / A16 Kulturamt Graz
Personalkosten</oddHeader>
    <oddFooter>&amp;CSeite &amp;P von &amp;N&amp;RStand 26.1.2024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55030D4-C777-4268-8CFA-5D5A7EB4D3DE}">
            <xm:f>NOT(ISERROR(SEARCH("-",H7)))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H7:J22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'Gehaltsschema Personalkosten'!$C$4:$L$4</xm:f>
          </x14:formula1>
          <xm:sqref>D7:D22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S62"/>
  <sheetViews>
    <sheetView showGridLines="0" topLeftCell="A13" zoomScale="85" zoomScaleNormal="85" zoomScalePageLayoutView="75" workbookViewId="0">
      <selection activeCell="G31" sqref="G31:G34"/>
    </sheetView>
  </sheetViews>
  <sheetFormatPr baseColWidth="10" defaultColWidth="0" defaultRowHeight="15" zeroHeight="1" x14ac:dyDescent="0.25"/>
  <cols>
    <col min="1" max="1" width="61.7109375" style="90" customWidth="1"/>
    <col min="2" max="9" width="18.28515625" style="99" customWidth="1"/>
    <col min="10" max="10" width="21" style="99" customWidth="1"/>
    <col min="11" max="14" width="15.7109375" style="90" hidden="1" customWidth="1"/>
    <col min="15" max="17" width="11.5703125" style="90" customWidth="1"/>
    <col min="18" max="19" width="11.5703125" style="90" hidden="1" customWidth="1"/>
    <col min="20" max="16384" width="11.5703125" style="90" hidden="1"/>
  </cols>
  <sheetData>
    <row r="1" spans="1:19" s="1" customFormat="1" ht="70.5" customHeight="1" thickBot="1" x14ac:dyDescent="0.3">
      <c r="A1" s="171" t="s">
        <v>110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3"/>
      <c r="O1" s="89"/>
      <c r="P1" s="90"/>
      <c r="Q1" s="90"/>
      <c r="R1" s="90"/>
      <c r="S1" s="90"/>
    </row>
    <row r="2" spans="1:19" s="1" customFormat="1" ht="28.9" customHeight="1" x14ac:dyDescent="0.25">
      <c r="A2" s="20" t="s">
        <v>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5"/>
      <c r="O2" s="91"/>
      <c r="P2" s="92"/>
      <c r="Q2" s="90"/>
      <c r="R2" s="90"/>
      <c r="S2" s="90"/>
    </row>
    <row r="3" spans="1:19" s="1" customFormat="1" ht="28.9" customHeight="1" thickBot="1" x14ac:dyDescent="0.3">
      <c r="A3" s="88" t="s">
        <v>71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7"/>
      <c r="O3" s="93"/>
      <c r="P3" s="94"/>
      <c r="Q3" s="90"/>
      <c r="R3" s="90"/>
      <c r="S3" s="90"/>
    </row>
    <row r="4" spans="1:19" s="1" customFormat="1" ht="31.5" customHeight="1" thickBot="1" x14ac:dyDescent="0.3">
      <c r="A4" s="2"/>
      <c r="B4" s="168" t="s">
        <v>1</v>
      </c>
      <c r="C4" s="169"/>
      <c r="D4" s="169"/>
      <c r="E4" s="169"/>
      <c r="F4" s="169"/>
      <c r="G4" s="169"/>
      <c r="H4" s="169"/>
      <c r="I4" s="169"/>
      <c r="J4" s="168" t="s">
        <v>108</v>
      </c>
      <c r="K4" s="169"/>
      <c r="L4" s="169"/>
      <c r="M4" s="169"/>
      <c r="N4" s="170"/>
      <c r="O4" s="89"/>
      <c r="P4" s="90"/>
      <c r="Q4" s="90"/>
      <c r="R4" s="90"/>
      <c r="S4" s="90"/>
    </row>
    <row r="5" spans="1:19" s="1" customFormat="1" ht="15" customHeight="1" x14ac:dyDescent="0.25">
      <c r="A5" s="192" t="s">
        <v>62</v>
      </c>
      <c r="B5" s="176" t="s">
        <v>27</v>
      </c>
      <c r="C5" s="176" t="s">
        <v>24</v>
      </c>
      <c r="D5" s="178" t="s">
        <v>21</v>
      </c>
      <c r="E5" s="179"/>
      <c r="F5" s="231"/>
      <c r="G5" s="178" t="s">
        <v>18</v>
      </c>
      <c r="H5" s="179"/>
      <c r="I5" s="176" t="s">
        <v>35</v>
      </c>
      <c r="J5" s="180" t="s">
        <v>22</v>
      </c>
      <c r="K5" s="184" t="s">
        <v>33</v>
      </c>
      <c r="L5" s="182" t="s">
        <v>34</v>
      </c>
      <c r="M5" s="182" t="s">
        <v>32</v>
      </c>
      <c r="N5" s="188" t="s">
        <v>31</v>
      </c>
      <c r="O5" s="90"/>
      <c r="P5" s="90"/>
      <c r="Q5" s="90"/>
      <c r="R5" s="90"/>
      <c r="S5" s="90"/>
    </row>
    <row r="6" spans="1:19" s="1" customFormat="1" ht="75" customHeight="1" x14ac:dyDescent="0.25">
      <c r="A6" s="193"/>
      <c r="B6" s="177"/>
      <c r="C6" s="177"/>
      <c r="D6" s="21" t="s">
        <v>69</v>
      </c>
      <c r="E6" s="21" t="s">
        <v>63</v>
      </c>
      <c r="F6" s="41" t="s">
        <v>3</v>
      </c>
      <c r="G6" s="21" t="s">
        <v>29</v>
      </c>
      <c r="H6" s="65" t="s">
        <v>30</v>
      </c>
      <c r="I6" s="177"/>
      <c r="J6" s="181"/>
      <c r="K6" s="185"/>
      <c r="L6" s="183"/>
      <c r="M6" s="183"/>
      <c r="N6" s="189"/>
      <c r="O6" s="90"/>
      <c r="P6" s="90"/>
      <c r="Q6" s="90"/>
      <c r="R6" s="90"/>
      <c r="S6" s="90"/>
    </row>
    <row r="7" spans="1:19" s="1" customFormat="1" ht="22.7" customHeight="1" x14ac:dyDescent="0.25">
      <c r="A7" s="103"/>
      <c r="B7" s="31"/>
      <c r="C7" s="30"/>
      <c r="D7" s="35"/>
      <c r="E7" s="110">
        <f t="shared" ref="E7:E22" si="0">IFERROR(IF(C7=1,35.84*B7,IF(C7=4,57.97*B7,IF(C7=5,64.63*B7,IF(C7=6,73.06*B7,IF(C7=7,88.11*B7,IF(C7=8,97.29*B7,0)))))),0)</f>
        <v>0</v>
      </c>
      <c r="F7" s="111">
        <f>D7-E7</f>
        <v>0</v>
      </c>
      <c r="G7" s="111">
        <f>F7*0.243</f>
        <v>0</v>
      </c>
      <c r="H7" s="111">
        <f>F7*0.185</f>
        <v>0</v>
      </c>
      <c r="I7" s="148">
        <f>IFERROR((D7-E7)/D7,0)</f>
        <v>0</v>
      </c>
      <c r="J7" s="3"/>
      <c r="K7" s="38">
        <v>30</v>
      </c>
      <c r="L7" s="112">
        <f t="shared" ref="L7:L22" si="1">IFERROR(K7/G7,0)</f>
        <v>0</v>
      </c>
      <c r="M7" s="38">
        <v>50</v>
      </c>
      <c r="N7" s="113">
        <f t="shared" ref="N7:N22" si="2">IFERROR(M7/H7,0)</f>
        <v>0</v>
      </c>
      <c r="O7" s="90"/>
      <c r="P7" s="90"/>
      <c r="Q7" s="90"/>
      <c r="R7" s="90"/>
      <c r="S7" s="90"/>
    </row>
    <row r="8" spans="1:19" s="1" customFormat="1" ht="22.7" customHeight="1" x14ac:dyDescent="0.25">
      <c r="A8" s="103"/>
      <c r="B8" s="31"/>
      <c r="C8" s="30"/>
      <c r="D8" s="35"/>
      <c r="E8" s="110">
        <f t="shared" si="0"/>
        <v>0</v>
      </c>
      <c r="F8" s="111">
        <f>D8-E8</f>
        <v>0</v>
      </c>
      <c r="G8" s="111">
        <f t="shared" ref="G8:G22" si="3">F8*0.243</f>
        <v>0</v>
      </c>
      <c r="H8" s="111">
        <f t="shared" ref="H8:H22" si="4">F8*0.185</f>
        <v>0</v>
      </c>
      <c r="I8" s="148">
        <f t="shared" ref="I8:I22" si="5">IFERROR((D8-E8)/D8,0)</f>
        <v>0</v>
      </c>
      <c r="J8" s="3"/>
      <c r="K8" s="38">
        <v>0</v>
      </c>
      <c r="L8" s="112">
        <f t="shared" si="1"/>
        <v>0</v>
      </c>
      <c r="M8" s="38">
        <v>0</v>
      </c>
      <c r="N8" s="113">
        <f t="shared" si="2"/>
        <v>0</v>
      </c>
      <c r="O8" s="90"/>
      <c r="P8" s="90"/>
      <c r="Q8" s="90"/>
      <c r="R8" s="90"/>
      <c r="S8" s="90"/>
    </row>
    <row r="9" spans="1:19" s="1" customFormat="1" ht="22.7" customHeight="1" x14ac:dyDescent="0.25">
      <c r="A9" s="103"/>
      <c r="B9" s="31"/>
      <c r="C9" s="30"/>
      <c r="D9" s="35"/>
      <c r="E9" s="110">
        <f t="shared" si="0"/>
        <v>0</v>
      </c>
      <c r="F9" s="111">
        <f t="shared" ref="F9:F22" si="6">D9-E9</f>
        <v>0</v>
      </c>
      <c r="G9" s="111">
        <f t="shared" si="3"/>
        <v>0</v>
      </c>
      <c r="H9" s="111">
        <f t="shared" si="4"/>
        <v>0</v>
      </c>
      <c r="I9" s="148">
        <f t="shared" si="5"/>
        <v>0</v>
      </c>
      <c r="J9" s="3"/>
      <c r="K9" s="38"/>
      <c r="L9" s="112">
        <f t="shared" si="1"/>
        <v>0</v>
      </c>
      <c r="M9" s="38"/>
      <c r="N9" s="113">
        <f t="shared" si="2"/>
        <v>0</v>
      </c>
      <c r="O9" s="90"/>
      <c r="P9" s="90"/>
      <c r="Q9" s="90"/>
      <c r="R9" s="90"/>
      <c r="S9" s="90"/>
    </row>
    <row r="10" spans="1:19" s="1" customFormat="1" ht="22.7" customHeight="1" x14ac:dyDescent="0.25">
      <c r="A10" s="103"/>
      <c r="B10" s="31"/>
      <c r="C10" s="30"/>
      <c r="D10" s="35"/>
      <c r="E10" s="110">
        <f t="shared" si="0"/>
        <v>0</v>
      </c>
      <c r="F10" s="111">
        <f t="shared" si="6"/>
        <v>0</v>
      </c>
      <c r="G10" s="111">
        <f t="shared" si="3"/>
        <v>0</v>
      </c>
      <c r="H10" s="111">
        <f t="shared" si="4"/>
        <v>0</v>
      </c>
      <c r="I10" s="148">
        <f t="shared" si="5"/>
        <v>0</v>
      </c>
      <c r="J10" s="3"/>
      <c r="K10" s="38"/>
      <c r="L10" s="112">
        <f t="shared" si="1"/>
        <v>0</v>
      </c>
      <c r="M10" s="38"/>
      <c r="N10" s="113">
        <f t="shared" si="2"/>
        <v>0</v>
      </c>
      <c r="O10" s="90"/>
      <c r="P10" s="90"/>
      <c r="Q10" s="90"/>
      <c r="R10" s="90"/>
      <c r="S10" s="90"/>
    </row>
    <row r="11" spans="1:19" s="1" customFormat="1" ht="22.7" customHeight="1" x14ac:dyDescent="0.25">
      <c r="A11" s="103"/>
      <c r="B11" s="31"/>
      <c r="C11" s="30"/>
      <c r="D11" s="35"/>
      <c r="E11" s="110">
        <f>IFERROR(IF(C11=1,35.84*B11,IF(C11=4,57.97*B11,IF(C11=5,64.63*B11,IF(C11=6,73.06*B11,IF(C11=7,88.11*B11,IF(C11=8,97.29*B11,0)))))),0)</f>
        <v>0</v>
      </c>
      <c r="F11" s="111">
        <f t="shared" si="6"/>
        <v>0</v>
      </c>
      <c r="G11" s="111">
        <f t="shared" si="3"/>
        <v>0</v>
      </c>
      <c r="H11" s="111">
        <f t="shared" si="4"/>
        <v>0</v>
      </c>
      <c r="I11" s="148">
        <f t="shared" si="5"/>
        <v>0</v>
      </c>
      <c r="J11" s="3"/>
      <c r="K11" s="38"/>
      <c r="L11" s="112">
        <f t="shared" si="1"/>
        <v>0</v>
      </c>
      <c r="M11" s="38"/>
      <c r="N11" s="113">
        <f t="shared" si="2"/>
        <v>0</v>
      </c>
      <c r="O11" s="90"/>
      <c r="P11" s="90"/>
      <c r="Q11" s="90"/>
      <c r="R11" s="90"/>
      <c r="S11" s="90"/>
    </row>
    <row r="12" spans="1:19" s="1" customFormat="1" ht="22.7" customHeight="1" x14ac:dyDescent="0.25">
      <c r="A12" s="103"/>
      <c r="B12" s="31"/>
      <c r="C12" s="30"/>
      <c r="D12" s="35"/>
      <c r="E12" s="110">
        <f t="shared" si="0"/>
        <v>0</v>
      </c>
      <c r="F12" s="111">
        <f t="shared" si="6"/>
        <v>0</v>
      </c>
      <c r="G12" s="111">
        <f t="shared" si="3"/>
        <v>0</v>
      </c>
      <c r="H12" s="111">
        <f t="shared" si="4"/>
        <v>0</v>
      </c>
      <c r="I12" s="148">
        <f t="shared" si="5"/>
        <v>0</v>
      </c>
      <c r="J12" s="3"/>
      <c r="K12" s="38"/>
      <c r="L12" s="112">
        <f t="shared" si="1"/>
        <v>0</v>
      </c>
      <c r="M12" s="38"/>
      <c r="N12" s="113">
        <f t="shared" si="2"/>
        <v>0</v>
      </c>
      <c r="O12" s="90"/>
      <c r="P12" s="90"/>
      <c r="Q12" s="90"/>
      <c r="R12" s="90"/>
      <c r="S12" s="90"/>
    </row>
    <row r="13" spans="1:19" s="1" customFormat="1" ht="22.7" customHeight="1" x14ac:dyDescent="0.25">
      <c r="A13" s="103"/>
      <c r="B13" s="31"/>
      <c r="C13" s="30"/>
      <c r="D13" s="35"/>
      <c r="E13" s="110">
        <f t="shared" si="0"/>
        <v>0</v>
      </c>
      <c r="F13" s="111">
        <f t="shared" si="6"/>
        <v>0</v>
      </c>
      <c r="G13" s="111">
        <f t="shared" si="3"/>
        <v>0</v>
      </c>
      <c r="H13" s="111">
        <f t="shared" si="4"/>
        <v>0</v>
      </c>
      <c r="I13" s="148">
        <f t="shared" si="5"/>
        <v>0</v>
      </c>
      <c r="J13" s="3"/>
      <c r="K13" s="38"/>
      <c r="L13" s="112">
        <f t="shared" si="1"/>
        <v>0</v>
      </c>
      <c r="M13" s="38"/>
      <c r="N13" s="113">
        <f t="shared" si="2"/>
        <v>0</v>
      </c>
      <c r="O13" s="90"/>
      <c r="P13" s="90"/>
      <c r="Q13" s="90"/>
      <c r="R13" s="90"/>
      <c r="S13" s="90"/>
    </row>
    <row r="14" spans="1:19" s="1" customFormat="1" ht="22.7" customHeight="1" x14ac:dyDescent="0.25">
      <c r="A14" s="103"/>
      <c r="B14" s="31"/>
      <c r="C14" s="30"/>
      <c r="D14" s="35"/>
      <c r="E14" s="110">
        <f t="shared" si="0"/>
        <v>0</v>
      </c>
      <c r="F14" s="111">
        <f t="shared" si="6"/>
        <v>0</v>
      </c>
      <c r="G14" s="111">
        <f t="shared" si="3"/>
        <v>0</v>
      </c>
      <c r="H14" s="111">
        <f t="shared" si="4"/>
        <v>0</v>
      </c>
      <c r="I14" s="148">
        <f t="shared" si="5"/>
        <v>0</v>
      </c>
      <c r="J14" s="3"/>
      <c r="K14" s="38"/>
      <c r="L14" s="112">
        <f t="shared" si="1"/>
        <v>0</v>
      </c>
      <c r="M14" s="38"/>
      <c r="N14" s="113">
        <f t="shared" si="2"/>
        <v>0</v>
      </c>
      <c r="O14" s="90"/>
      <c r="P14" s="90"/>
      <c r="Q14" s="90"/>
      <c r="R14" s="90"/>
      <c r="S14" s="90"/>
    </row>
    <row r="15" spans="1:19" s="1" customFormat="1" ht="22.7" customHeight="1" x14ac:dyDescent="0.25">
      <c r="A15" s="103"/>
      <c r="B15" s="31"/>
      <c r="C15" s="30"/>
      <c r="D15" s="35"/>
      <c r="E15" s="110">
        <f t="shared" si="0"/>
        <v>0</v>
      </c>
      <c r="F15" s="111">
        <f t="shared" si="6"/>
        <v>0</v>
      </c>
      <c r="G15" s="111">
        <f t="shared" si="3"/>
        <v>0</v>
      </c>
      <c r="H15" s="111">
        <f t="shared" si="4"/>
        <v>0</v>
      </c>
      <c r="I15" s="148">
        <f t="shared" si="5"/>
        <v>0</v>
      </c>
      <c r="J15" s="3"/>
      <c r="K15" s="38"/>
      <c r="L15" s="112">
        <f t="shared" si="1"/>
        <v>0</v>
      </c>
      <c r="M15" s="38"/>
      <c r="N15" s="113">
        <f t="shared" si="2"/>
        <v>0</v>
      </c>
      <c r="O15" s="90"/>
      <c r="P15" s="90"/>
      <c r="Q15" s="90"/>
      <c r="R15" s="90"/>
      <c r="S15" s="90"/>
    </row>
    <row r="16" spans="1:19" s="1" customFormat="1" ht="22.7" customHeight="1" x14ac:dyDescent="0.25">
      <c r="A16" s="103"/>
      <c r="B16" s="31"/>
      <c r="C16" s="30"/>
      <c r="D16" s="35"/>
      <c r="E16" s="110">
        <f t="shared" si="0"/>
        <v>0</v>
      </c>
      <c r="F16" s="111">
        <f t="shared" si="6"/>
        <v>0</v>
      </c>
      <c r="G16" s="111">
        <f t="shared" si="3"/>
        <v>0</v>
      </c>
      <c r="H16" s="111">
        <f t="shared" si="4"/>
        <v>0</v>
      </c>
      <c r="I16" s="148">
        <f t="shared" si="5"/>
        <v>0</v>
      </c>
      <c r="J16" s="3"/>
      <c r="K16" s="38"/>
      <c r="L16" s="112">
        <f t="shared" si="1"/>
        <v>0</v>
      </c>
      <c r="M16" s="38"/>
      <c r="N16" s="113">
        <f t="shared" si="2"/>
        <v>0</v>
      </c>
      <c r="O16" s="90"/>
      <c r="P16" s="90"/>
      <c r="Q16" s="90"/>
      <c r="R16" s="90"/>
      <c r="S16" s="90"/>
    </row>
    <row r="17" spans="1:19" s="1" customFormat="1" ht="22.7" customHeight="1" x14ac:dyDescent="0.25">
      <c r="A17" s="103"/>
      <c r="B17" s="31"/>
      <c r="C17" s="30"/>
      <c r="D17" s="35"/>
      <c r="E17" s="110">
        <f t="shared" si="0"/>
        <v>0</v>
      </c>
      <c r="F17" s="111">
        <f t="shared" si="6"/>
        <v>0</v>
      </c>
      <c r="G17" s="111">
        <f t="shared" si="3"/>
        <v>0</v>
      </c>
      <c r="H17" s="111">
        <f t="shared" si="4"/>
        <v>0</v>
      </c>
      <c r="I17" s="148">
        <f t="shared" si="5"/>
        <v>0</v>
      </c>
      <c r="J17" s="3"/>
      <c r="K17" s="38"/>
      <c r="L17" s="112">
        <f t="shared" si="1"/>
        <v>0</v>
      </c>
      <c r="M17" s="38"/>
      <c r="N17" s="113">
        <f t="shared" si="2"/>
        <v>0</v>
      </c>
      <c r="O17" s="90"/>
      <c r="P17" s="90"/>
      <c r="Q17" s="90"/>
      <c r="R17" s="90"/>
      <c r="S17" s="90"/>
    </row>
    <row r="18" spans="1:19" s="1" customFormat="1" ht="22.7" customHeight="1" x14ac:dyDescent="0.25">
      <c r="A18" s="103"/>
      <c r="B18" s="31"/>
      <c r="C18" s="30"/>
      <c r="D18" s="35"/>
      <c r="E18" s="110">
        <f t="shared" si="0"/>
        <v>0</v>
      </c>
      <c r="F18" s="111">
        <f t="shared" si="6"/>
        <v>0</v>
      </c>
      <c r="G18" s="111">
        <f t="shared" si="3"/>
        <v>0</v>
      </c>
      <c r="H18" s="111">
        <f t="shared" si="4"/>
        <v>0</v>
      </c>
      <c r="I18" s="148">
        <f t="shared" si="5"/>
        <v>0</v>
      </c>
      <c r="J18" s="3"/>
      <c r="K18" s="38"/>
      <c r="L18" s="112">
        <f t="shared" si="1"/>
        <v>0</v>
      </c>
      <c r="M18" s="38"/>
      <c r="N18" s="113">
        <f t="shared" si="2"/>
        <v>0</v>
      </c>
      <c r="O18" s="90"/>
      <c r="P18" s="90"/>
      <c r="Q18" s="90"/>
      <c r="R18" s="90"/>
      <c r="S18" s="90"/>
    </row>
    <row r="19" spans="1:19" s="1" customFormat="1" ht="22.7" customHeight="1" x14ac:dyDescent="0.25">
      <c r="A19" s="103"/>
      <c r="B19" s="31"/>
      <c r="C19" s="30"/>
      <c r="D19" s="35"/>
      <c r="E19" s="110">
        <f t="shared" si="0"/>
        <v>0</v>
      </c>
      <c r="F19" s="111">
        <f t="shared" si="6"/>
        <v>0</v>
      </c>
      <c r="G19" s="111">
        <f t="shared" si="3"/>
        <v>0</v>
      </c>
      <c r="H19" s="111">
        <f t="shared" si="4"/>
        <v>0</v>
      </c>
      <c r="I19" s="148">
        <f t="shared" si="5"/>
        <v>0</v>
      </c>
      <c r="J19" s="3"/>
      <c r="K19" s="38"/>
      <c r="L19" s="112">
        <f t="shared" si="1"/>
        <v>0</v>
      </c>
      <c r="M19" s="38"/>
      <c r="N19" s="113">
        <f t="shared" si="2"/>
        <v>0</v>
      </c>
      <c r="O19" s="90"/>
      <c r="P19" s="90"/>
      <c r="Q19" s="90"/>
      <c r="R19" s="90"/>
      <c r="S19" s="90"/>
    </row>
    <row r="20" spans="1:19" s="1" customFormat="1" ht="22.7" customHeight="1" x14ac:dyDescent="0.25">
      <c r="A20" s="103"/>
      <c r="B20" s="31"/>
      <c r="C20" s="30"/>
      <c r="D20" s="35"/>
      <c r="E20" s="110">
        <f t="shared" si="0"/>
        <v>0</v>
      </c>
      <c r="F20" s="111">
        <f t="shared" si="6"/>
        <v>0</v>
      </c>
      <c r="G20" s="111">
        <f t="shared" si="3"/>
        <v>0</v>
      </c>
      <c r="H20" s="111">
        <f t="shared" si="4"/>
        <v>0</v>
      </c>
      <c r="I20" s="148">
        <f t="shared" si="5"/>
        <v>0</v>
      </c>
      <c r="J20" s="3"/>
      <c r="K20" s="38"/>
      <c r="L20" s="112">
        <f t="shared" si="1"/>
        <v>0</v>
      </c>
      <c r="M20" s="38"/>
      <c r="N20" s="113">
        <f t="shared" si="2"/>
        <v>0</v>
      </c>
      <c r="O20" s="90"/>
      <c r="P20" s="90"/>
      <c r="Q20" s="90"/>
      <c r="R20" s="90"/>
      <c r="S20" s="90"/>
    </row>
    <row r="21" spans="1:19" s="1" customFormat="1" ht="22.7" customHeight="1" x14ac:dyDescent="0.25">
      <c r="A21" s="103"/>
      <c r="B21" s="31"/>
      <c r="C21" s="30"/>
      <c r="D21" s="35"/>
      <c r="E21" s="110">
        <f t="shared" si="0"/>
        <v>0</v>
      </c>
      <c r="F21" s="111">
        <f t="shared" si="6"/>
        <v>0</v>
      </c>
      <c r="G21" s="111">
        <f t="shared" si="3"/>
        <v>0</v>
      </c>
      <c r="H21" s="111">
        <f t="shared" si="4"/>
        <v>0</v>
      </c>
      <c r="I21" s="148">
        <f t="shared" si="5"/>
        <v>0</v>
      </c>
      <c r="J21" s="3"/>
      <c r="K21" s="38"/>
      <c r="L21" s="112">
        <f t="shared" si="1"/>
        <v>0</v>
      </c>
      <c r="M21" s="38"/>
      <c r="N21" s="113">
        <f t="shared" si="2"/>
        <v>0</v>
      </c>
      <c r="O21" s="90"/>
      <c r="P21" s="90"/>
      <c r="Q21" s="90"/>
      <c r="R21" s="90"/>
      <c r="S21" s="90"/>
    </row>
    <row r="22" spans="1:19" s="1" customFormat="1" ht="22.7" customHeight="1" x14ac:dyDescent="0.25">
      <c r="A22" s="103"/>
      <c r="B22" s="31"/>
      <c r="C22" s="30"/>
      <c r="D22" s="35"/>
      <c r="E22" s="110">
        <f t="shared" si="0"/>
        <v>0</v>
      </c>
      <c r="F22" s="111">
        <f t="shared" si="6"/>
        <v>0</v>
      </c>
      <c r="G22" s="111">
        <f t="shared" si="3"/>
        <v>0</v>
      </c>
      <c r="H22" s="111">
        <f t="shared" si="4"/>
        <v>0</v>
      </c>
      <c r="I22" s="148">
        <f t="shared" si="5"/>
        <v>0</v>
      </c>
      <c r="J22" s="3"/>
      <c r="K22" s="38"/>
      <c r="L22" s="112">
        <f t="shared" si="1"/>
        <v>0</v>
      </c>
      <c r="M22" s="38"/>
      <c r="N22" s="113">
        <f t="shared" si="2"/>
        <v>0</v>
      </c>
      <c r="O22" s="90"/>
      <c r="P22" s="90"/>
      <c r="Q22" s="90"/>
      <c r="R22" s="90"/>
      <c r="S22" s="90"/>
    </row>
    <row r="23" spans="1:19" s="1" customFormat="1" x14ac:dyDescent="0.25">
      <c r="A23" s="85" t="s">
        <v>104</v>
      </c>
      <c r="B23" s="83"/>
      <c r="C23" s="45"/>
      <c r="D23" s="46"/>
      <c r="E23" s="46"/>
      <c r="F23" s="46"/>
      <c r="G23" s="46"/>
      <c r="H23" s="46"/>
      <c r="I23" s="149"/>
      <c r="J23" s="78"/>
      <c r="K23" s="48"/>
      <c r="L23" s="49"/>
      <c r="M23" s="46"/>
      <c r="N23" s="50"/>
      <c r="O23" s="90"/>
      <c r="P23" s="90"/>
      <c r="Q23" s="90"/>
      <c r="R23" s="90"/>
      <c r="S23" s="90"/>
    </row>
    <row r="24" spans="1:19" s="1" customFormat="1" x14ac:dyDescent="0.25">
      <c r="A24" s="85" t="s">
        <v>5</v>
      </c>
      <c r="B24" s="83"/>
      <c r="C24" s="45"/>
      <c r="D24" s="46"/>
      <c r="E24" s="46"/>
      <c r="F24" s="46"/>
      <c r="G24" s="46"/>
      <c r="H24" s="46"/>
      <c r="I24" s="150"/>
      <c r="J24" s="78"/>
      <c r="K24" s="48"/>
      <c r="L24" s="49"/>
      <c r="M24" s="46"/>
      <c r="N24" s="50"/>
      <c r="O24" s="90"/>
      <c r="P24" s="90"/>
      <c r="Q24" s="90"/>
      <c r="R24" s="90"/>
      <c r="S24" s="90"/>
    </row>
    <row r="25" spans="1:19" s="1" customFormat="1" x14ac:dyDescent="0.25">
      <c r="A25" s="85" t="s">
        <v>6</v>
      </c>
      <c r="B25" s="87"/>
      <c r="C25" s="52"/>
      <c r="D25" s="53"/>
      <c r="E25" s="53"/>
      <c r="F25" s="53"/>
      <c r="G25" s="53"/>
      <c r="H25" s="53"/>
      <c r="I25" s="151"/>
      <c r="J25" s="79"/>
      <c r="K25" s="48"/>
      <c r="L25" s="49"/>
      <c r="M25" s="46"/>
      <c r="N25" s="50"/>
      <c r="O25" s="90"/>
      <c r="P25" s="90"/>
      <c r="Q25" s="90"/>
      <c r="R25" s="90"/>
      <c r="S25" s="90"/>
    </row>
    <row r="26" spans="1:19" s="1" customFormat="1" ht="15.75" thickBot="1" x14ac:dyDescent="0.3">
      <c r="A26" s="86" t="s">
        <v>7</v>
      </c>
      <c r="B26" s="84">
        <f>SUM(B7:B22)</f>
        <v>0</v>
      </c>
      <c r="C26" s="44" t="s">
        <v>47</v>
      </c>
      <c r="D26" s="37">
        <f>SUM(D7:D22)</f>
        <v>0</v>
      </c>
      <c r="E26" s="37">
        <f>SUM(E7:E22)</f>
        <v>0</v>
      </c>
      <c r="F26" s="36">
        <f>SUMIF(F7:F22,"&lt;0",F7:F22)</f>
        <v>0</v>
      </c>
      <c r="G26" s="36">
        <f>SUMIF(G7:G22,"&lt;0",G7:G22)</f>
        <v>0</v>
      </c>
      <c r="H26" s="36">
        <f t="shared" ref="H26" si="7">SUMIF(H7:H22,"&lt;0",H7:H22)</f>
        <v>0</v>
      </c>
      <c r="I26" s="36" t="s">
        <v>47</v>
      </c>
      <c r="J26" s="80">
        <f t="shared" ref="J26" si="8">SUM(J7:J22)</f>
        <v>0</v>
      </c>
      <c r="K26" s="66">
        <f t="shared" ref="K26:N26" si="9">SUM(K7:K22)</f>
        <v>30</v>
      </c>
      <c r="L26" s="55">
        <f t="shared" si="9"/>
        <v>0</v>
      </c>
      <c r="M26" s="56">
        <f t="shared" si="9"/>
        <v>50</v>
      </c>
      <c r="N26" s="57">
        <f t="shared" si="9"/>
        <v>0</v>
      </c>
      <c r="O26" s="90"/>
      <c r="P26" s="90"/>
      <c r="Q26" s="90"/>
      <c r="R26" s="90"/>
      <c r="S26" s="90"/>
    </row>
    <row r="27" spans="1:19" s="1" customFormat="1" ht="15" customHeight="1" x14ac:dyDescent="0.25">
      <c r="A27" s="226" t="s">
        <v>25</v>
      </c>
      <c r="B27" s="227"/>
      <c r="C27" s="227"/>
      <c r="D27" s="105"/>
      <c r="E27" s="105"/>
      <c r="F27" s="211" t="s">
        <v>28</v>
      </c>
      <c r="G27" s="211"/>
      <c r="H27" s="211"/>
      <c r="I27" s="211"/>
      <c r="J27" s="212"/>
      <c r="K27" s="90"/>
      <c r="L27" s="90"/>
      <c r="M27" s="90"/>
      <c r="N27" s="90"/>
      <c r="O27" s="90"/>
      <c r="P27" s="90"/>
      <c r="Q27" s="90"/>
      <c r="R27" s="90"/>
      <c r="S27" s="90"/>
    </row>
    <row r="28" spans="1:19" s="1" customFormat="1" ht="15" customHeight="1" x14ac:dyDescent="0.25">
      <c r="A28" s="109" t="s">
        <v>23</v>
      </c>
      <c r="B28" s="39"/>
      <c r="C28" s="39"/>
      <c r="D28" s="107"/>
      <c r="E28" s="107"/>
      <c r="F28" s="213"/>
      <c r="G28" s="213"/>
      <c r="H28" s="213"/>
      <c r="I28" s="213"/>
      <c r="J28" s="214"/>
      <c r="K28" s="90"/>
      <c r="L28" s="90"/>
      <c r="M28" s="90"/>
      <c r="N28" s="90"/>
      <c r="O28" s="90"/>
      <c r="P28" s="90"/>
      <c r="Q28" s="90"/>
      <c r="R28" s="90"/>
      <c r="S28" s="90"/>
    </row>
    <row r="29" spans="1:19" s="1" customFormat="1" ht="57.6" customHeight="1" thickBot="1" x14ac:dyDescent="0.3">
      <c r="A29" s="229" t="s">
        <v>77</v>
      </c>
      <c r="B29" s="230"/>
      <c r="C29" s="230"/>
      <c r="D29" s="230"/>
      <c r="E29" s="230"/>
      <c r="F29" s="215"/>
      <c r="G29" s="215"/>
      <c r="H29" s="215"/>
      <c r="I29" s="215"/>
      <c r="J29" s="216"/>
      <c r="K29" s="90"/>
      <c r="L29" s="90"/>
      <c r="M29" s="90"/>
      <c r="N29" s="90"/>
      <c r="O29" s="90"/>
      <c r="P29" s="90"/>
      <c r="Q29" s="90"/>
      <c r="R29" s="90"/>
      <c r="S29" s="90"/>
    </row>
    <row r="30" spans="1:19" s="1" customFormat="1" ht="30" x14ac:dyDescent="0.25">
      <c r="A30" s="25" t="s">
        <v>8</v>
      </c>
      <c r="B30" s="26" t="s">
        <v>9</v>
      </c>
      <c r="C30" s="26" t="s">
        <v>10</v>
      </c>
      <c r="D30" s="26" t="s">
        <v>11</v>
      </c>
      <c r="E30" s="26" t="s">
        <v>12</v>
      </c>
      <c r="F30" s="26" t="s">
        <v>13</v>
      </c>
      <c r="G30" s="26" t="s">
        <v>14</v>
      </c>
      <c r="H30" s="26" t="s">
        <v>15</v>
      </c>
      <c r="I30" s="26" t="s">
        <v>66</v>
      </c>
      <c r="J30" s="16"/>
      <c r="K30" s="90"/>
      <c r="L30" s="90"/>
      <c r="M30" s="90"/>
      <c r="N30" s="90"/>
      <c r="O30" s="90"/>
      <c r="P30" s="90"/>
      <c r="Q30" s="90"/>
      <c r="R30" s="90"/>
      <c r="S30" s="90"/>
    </row>
    <row r="31" spans="1:19" s="1" customFormat="1" ht="22.5" customHeight="1" x14ac:dyDescent="0.25">
      <c r="A31" s="22">
        <v>2021</v>
      </c>
      <c r="B31" s="62"/>
      <c r="C31" s="62"/>
      <c r="D31" s="115">
        <f>IFERROR(C31/B31,0)</f>
        <v>0</v>
      </c>
      <c r="E31" s="62"/>
      <c r="F31" s="115">
        <f>IFERROR(E31/B31,0)</f>
        <v>0</v>
      </c>
      <c r="G31" s="62"/>
      <c r="H31" s="115">
        <f>IFERROR(G31/B31,0)</f>
        <v>0</v>
      </c>
      <c r="I31" s="115">
        <f>D31+F31+H31</f>
        <v>0</v>
      </c>
      <c r="J31" s="154"/>
      <c r="K31" s="90"/>
      <c r="L31" s="90"/>
      <c r="M31" s="90"/>
      <c r="N31" s="90"/>
      <c r="O31" s="90"/>
      <c r="P31" s="90"/>
      <c r="Q31" s="90"/>
      <c r="R31" s="90"/>
      <c r="S31" s="90"/>
    </row>
    <row r="32" spans="1:19" s="1" customFormat="1" ht="22.5" customHeight="1" x14ac:dyDescent="0.25">
      <c r="A32" s="22">
        <v>2022</v>
      </c>
      <c r="B32" s="62"/>
      <c r="C32" s="62"/>
      <c r="D32" s="115">
        <f t="shared" ref="D32:D34" si="10">IFERROR(C32/B32,0)</f>
        <v>0</v>
      </c>
      <c r="E32" s="62"/>
      <c r="F32" s="115">
        <f>IFERROR(E32/B32,0)</f>
        <v>0</v>
      </c>
      <c r="G32" s="62"/>
      <c r="H32" s="115">
        <f>IFERROR(G32/B32,0)</f>
        <v>0</v>
      </c>
      <c r="I32" s="115">
        <f t="shared" ref="I32:I34" si="11">D32+F32+H32</f>
        <v>0</v>
      </c>
      <c r="J32" s="154"/>
      <c r="K32" s="90"/>
      <c r="L32" s="90"/>
      <c r="M32" s="90"/>
      <c r="N32" s="90"/>
      <c r="O32" s="90"/>
      <c r="P32" s="90"/>
      <c r="Q32" s="90"/>
      <c r="R32" s="90"/>
      <c r="S32" s="90"/>
    </row>
    <row r="33" spans="1:19" s="1" customFormat="1" ht="22.5" customHeight="1" x14ac:dyDescent="0.25">
      <c r="A33" s="23">
        <v>2023</v>
      </c>
      <c r="B33" s="62"/>
      <c r="C33" s="62"/>
      <c r="D33" s="115">
        <f t="shared" si="10"/>
        <v>0</v>
      </c>
      <c r="E33" s="62"/>
      <c r="F33" s="115">
        <f>IFERROR(E33/B33,0)</f>
        <v>0</v>
      </c>
      <c r="G33" s="62"/>
      <c r="H33" s="115">
        <f t="shared" ref="H33:H34" si="12">IFERROR(G33/B33,0)</f>
        <v>0</v>
      </c>
      <c r="I33" s="115">
        <f t="shared" si="11"/>
        <v>0</v>
      </c>
      <c r="J33" s="155"/>
      <c r="K33" s="90"/>
      <c r="L33" s="90"/>
      <c r="M33" s="90"/>
      <c r="N33" s="90"/>
      <c r="O33" s="90"/>
      <c r="P33" s="90"/>
      <c r="Q33" s="90"/>
      <c r="R33" s="90"/>
      <c r="S33" s="90"/>
    </row>
    <row r="34" spans="1:19" s="1" customFormat="1" ht="22.5" customHeight="1" thickBot="1" x14ac:dyDescent="0.3">
      <c r="A34" s="24" t="s">
        <v>19</v>
      </c>
      <c r="B34" s="62"/>
      <c r="C34" s="62"/>
      <c r="D34" s="115">
        <f t="shared" si="10"/>
        <v>0</v>
      </c>
      <c r="E34" s="62"/>
      <c r="F34" s="115">
        <f>IFERROR(E34/B34,0)</f>
        <v>0</v>
      </c>
      <c r="G34" s="62"/>
      <c r="H34" s="116">
        <f t="shared" si="12"/>
        <v>0</v>
      </c>
      <c r="I34" s="116">
        <f t="shared" si="11"/>
        <v>0</v>
      </c>
      <c r="J34" s="156"/>
      <c r="K34" s="90"/>
      <c r="L34" s="90"/>
      <c r="M34" s="90"/>
      <c r="N34" s="90"/>
      <c r="O34" s="90"/>
      <c r="P34" s="90"/>
      <c r="Q34" s="90"/>
      <c r="R34" s="90"/>
      <c r="S34" s="90"/>
    </row>
    <row r="35" spans="1:19" s="7" customFormat="1" ht="15.75" thickBot="1" x14ac:dyDescent="0.3">
      <c r="A35" s="4"/>
      <c r="B35" s="5"/>
      <c r="C35" s="5"/>
      <c r="D35" s="5"/>
      <c r="E35" s="5"/>
      <c r="F35" s="5"/>
      <c r="G35" s="5"/>
      <c r="H35" s="5"/>
      <c r="I35" s="5"/>
      <c r="J35" s="6"/>
      <c r="K35" s="90"/>
      <c r="L35" s="90"/>
      <c r="M35" s="90"/>
      <c r="N35" s="90"/>
      <c r="O35" s="90"/>
      <c r="P35" s="90"/>
      <c r="Q35" s="90"/>
      <c r="R35" s="90"/>
      <c r="S35" s="90"/>
    </row>
    <row r="36" spans="1:19" s="1" customFormat="1" ht="15.75" customHeight="1" x14ac:dyDescent="0.25">
      <c r="A36" s="208" t="s">
        <v>16</v>
      </c>
      <c r="B36" s="228" t="s">
        <v>17</v>
      </c>
      <c r="C36" s="199"/>
      <c r="D36" s="199"/>
      <c r="E36" s="199"/>
      <c r="F36" s="199"/>
      <c r="G36" s="199"/>
      <c r="H36" s="199"/>
      <c r="I36" s="199"/>
      <c r="J36" s="200"/>
      <c r="K36" s="90"/>
      <c r="L36" s="90"/>
      <c r="M36" s="90"/>
      <c r="N36" s="90"/>
      <c r="O36" s="90"/>
      <c r="P36" s="90"/>
      <c r="Q36" s="90"/>
      <c r="R36" s="90"/>
      <c r="S36" s="90"/>
    </row>
    <row r="37" spans="1:19" s="1" customFormat="1" ht="50.25" customHeight="1" thickBot="1" x14ac:dyDescent="0.3">
      <c r="A37" s="210"/>
      <c r="B37" s="224"/>
      <c r="C37" s="224"/>
      <c r="D37" s="224"/>
      <c r="E37" s="224"/>
      <c r="F37" s="224"/>
      <c r="G37" s="224"/>
      <c r="H37" s="224"/>
      <c r="I37" s="224"/>
      <c r="J37" s="225"/>
      <c r="K37" s="90"/>
      <c r="L37" s="90"/>
      <c r="M37" s="90"/>
      <c r="N37" s="90"/>
      <c r="O37" s="90"/>
      <c r="P37" s="90"/>
      <c r="Q37" s="90"/>
      <c r="R37" s="90"/>
      <c r="S37" s="90"/>
    </row>
    <row r="38" spans="1:19" s="7" customFormat="1" ht="15.75" thickBot="1" x14ac:dyDescent="0.3">
      <c r="A38" s="8"/>
      <c r="B38" s="5"/>
      <c r="C38" s="5"/>
      <c r="D38" s="5"/>
      <c r="E38" s="5"/>
      <c r="F38" s="5"/>
      <c r="G38" s="5"/>
      <c r="H38" s="5"/>
      <c r="I38" s="5"/>
      <c r="J38" s="5"/>
      <c r="K38" s="90"/>
      <c r="L38" s="90"/>
      <c r="M38" s="90"/>
      <c r="N38" s="90"/>
      <c r="O38" s="90"/>
      <c r="P38" s="90"/>
      <c r="Q38" s="90"/>
      <c r="R38" s="90"/>
      <c r="S38" s="90"/>
    </row>
    <row r="39" spans="1:19" s="1" customFormat="1" ht="60" customHeight="1" thickBot="1" x14ac:dyDescent="0.3">
      <c r="A39" s="27" t="s">
        <v>68</v>
      </c>
      <c r="B39" s="203"/>
      <c r="C39" s="203"/>
      <c r="D39" s="203"/>
      <c r="E39" s="203"/>
      <c r="F39" s="203"/>
      <c r="G39" s="203"/>
      <c r="H39" s="203"/>
      <c r="I39" s="203"/>
      <c r="J39" s="204"/>
      <c r="K39" s="90"/>
      <c r="L39" s="90"/>
      <c r="M39" s="90"/>
      <c r="N39" s="90"/>
      <c r="O39" s="90"/>
      <c r="P39" s="90"/>
      <c r="Q39" s="90"/>
      <c r="R39" s="90"/>
      <c r="S39" s="90"/>
    </row>
    <row r="40" spans="1:19" s="7" customFormat="1" ht="15.75" thickBot="1" x14ac:dyDescent="0.3">
      <c r="A40" s="205"/>
      <c r="B40" s="206"/>
      <c r="C40" s="206"/>
      <c r="D40" s="206"/>
      <c r="E40" s="206"/>
      <c r="F40" s="206"/>
      <c r="G40" s="207"/>
      <c r="H40" s="207"/>
      <c r="I40" s="207"/>
      <c r="J40" s="207"/>
      <c r="K40" s="90"/>
      <c r="L40" s="90"/>
      <c r="M40" s="90"/>
      <c r="N40" s="90"/>
      <c r="O40" s="90"/>
      <c r="P40" s="90"/>
      <c r="Q40" s="90"/>
      <c r="R40" s="90"/>
      <c r="S40" s="90"/>
    </row>
    <row r="41" spans="1:19" s="1" customFormat="1" ht="15" customHeight="1" x14ac:dyDescent="0.25">
      <c r="A41" s="208" t="s">
        <v>94</v>
      </c>
      <c r="B41" s="58" t="s">
        <v>48</v>
      </c>
      <c r="C41" s="58"/>
      <c r="D41" s="58"/>
      <c r="E41" s="58"/>
      <c r="F41" s="58"/>
      <c r="G41" s="58"/>
      <c r="H41" s="58"/>
      <c r="I41" s="58"/>
      <c r="J41" s="59"/>
      <c r="K41" s="90"/>
      <c r="L41" s="90"/>
      <c r="M41" s="90"/>
      <c r="N41" s="90"/>
      <c r="O41" s="90"/>
      <c r="P41" s="90"/>
      <c r="Q41" s="90"/>
      <c r="R41" s="90"/>
      <c r="S41" s="90"/>
    </row>
    <row r="42" spans="1:19" s="1" customFormat="1" ht="15" customHeight="1" x14ac:dyDescent="0.25">
      <c r="A42" s="209"/>
      <c r="B42" s="197" t="s">
        <v>23</v>
      </c>
      <c r="C42" s="198"/>
      <c r="D42" s="10"/>
      <c r="E42" s="10"/>
      <c r="F42" s="10"/>
      <c r="G42" s="10"/>
      <c r="H42" s="10"/>
      <c r="I42" s="10"/>
      <c r="J42" s="11"/>
      <c r="K42" s="90"/>
      <c r="L42" s="90"/>
      <c r="M42" s="90"/>
      <c r="N42" s="90"/>
      <c r="O42" s="90"/>
      <c r="P42" s="90"/>
      <c r="Q42" s="90"/>
      <c r="R42" s="90"/>
      <c r="S42" s="90"/>
    </row>
    <row r="43" spans="1:19" s="1" customFormat="1" ht="45" customHeight="1" thickBot="1" x14ac:dyDescent="0.3">
      <c r="A43" s="210"/>
      <c r="B43" s="220"/>
      <c r="C43" s="220"/>
      <c r="D43" s="220"/>
      <c r="E43" s="220"/>
      <c r="F43" s="220"/>
      <c r="G43" s="220"/>
      <c r="H43" s="220"/>
      <c r="I43" s="220"/>
      <c r="J43" s="221"/>
      <c r="K43" s="90"/>
      <c r="L43" s="90"/>
      <c r="M43" s="90"/>
      <c r="N43" s="90"/>
      <c r="O43" s="90"/>
      <c r="P43" s="90"/>
      <c r="Q43" s="90"/>
      <c r="R43" s="90"/>
      <c r="S43" s="90"/>
    </row>
    <row r="44" spans="1:19" x14ac:dyDescent="0.25"/>
    <row r="45" spans="1:19" x14ac:dyDescent="0.25">
      <c r="A45" s="100"/>
      <c r="B45" s="101"/>
    </row>
    <row r="46" spans="1:19" x14ac:dyDescent="0.25">
      <c r="A46" s="102"/>
      <c r="B46" s="101"/>
    </row>
    <row r="47" spans="1:19" x14ac:dyDescent="0.25">
      <c r="A47" s="102"/>
      <c r="B47" s="101"/>
    </row>
    <row r="48" spans="1:19" x14ac:dyDescent="0.25">
      <c r="A48" s="102"/>
      <c r="B48" s="101"/>
    </row>
    <row r="49" spans="1:19" x14ac:dyDescent="0.25">
      <c r="A49" s="102"/>
      <c r="B49" s="101"/>
    </row>
    <row r="50" spans="1:19" s="1" customFormat="1" hidden="1" x14ac:dyDescent="0.25">
      <c r="A50" s="34"/>
      <c r="B50" s="33"/>
      <c r="C50" s="12"/>
      <c r="D50" s="12"/>
      <c r="E50" s="12"/>
      <c r="F50" s="12"/>
      <c r="G50" s="12"/>
      <c r="H50" s="12"/>
      <c r="I50" s="12"/>
      <c r="J50" s="12"/>
      <c r="O50" s="90"/>
      <c r="P50" s="90"/>
      <c r="Q50" s="90"/>
      <c r="R50" s="90"/>
      <c r="S50" s="90"/>
    </row>
    <row r="51" spans="1:19" s="1" customFormat="1" hidden="1" x14ac:dyDescent="0.25">
      <c r="A51" s="34"/>
      <c r="B51" s="33"/>
      <c r="C51" s="12"/>
      <c r="D51" s="12"/>
      <c r="E51" s="12"/>
      <c r="F51" s="12"/>
      <c r="G51" s="12"/>
      <c r="H51" s="12"/>
      <c r="I51" s="12"/>
      <c r="J51" s="12"/>
      <c r="O51" s="90"/>
      <c r="P51" s="90"/>
      <c r="Q51" s="90"/>
      <c r="R51" s="90"/>
      <c r="S51" s="90"/>
    </row>
    <row r="52" spans="1:19" s="1" customFormat="1" hidden="1" x14ac:dyDescent="0.25">
      <c r="A52" s="34"/>
      <c r="B52" s="33"/>
      <c r="C52" s="12"/>
      <c r="D52" s="12"/>
      <c r="E52" s="12"/>
      <c r="F52" s="12"/>
      <c r="G52" s="12"/>
      <c r="H52" s="12"/>
      <c r="I52" s="12"/>
      <c r="J52" s="12"/>
      <c r="O52" s="90"/>
      <c r="P52" s="90"/>
      <c r="Q52" s="90"/>
      <c r="R52" s="90"/>
      <c r="S52" s="90"/>
    </row>
    <row r="53" spans="1:19" s="1" customFormat="1" hidden="1" x14ac:dyDescent="0.25">
      <c r="A53" s="34"/>
      <c r="B53" s="33"/>
      <c r="C53" s="12"/>
      <c r="D53" s="12"/>
      <c r="E53" s="12"/>
      <c r="F53" s="12"/>
      <c r="G53" s="12"/>
      <c r="H53" s="12"/>
      <c r="I53" s="12"/>
      <c r="J53" s="12"/>
      <c r="O53" s="90"/>
      <c r="P53" s="90"/>
      <c r="Q53" s="90"/>
      <c r="R53" s="90"/>
      <c r="S53" s="90"/>
    </row>
    <row r="54" spans="1:19" s="1" customFormat="1" hidden="1" x14ac:dyDescent="0.25">
      <c r="A54" s="34"/>
      <c r="B54" s="33"/>
      <c r="C54" s="12"/>
      <c r="D54" s="12"/>
      <c r="E54" s="12"/>
      <c r="F54" s="12"/>
      <c r="G54" s="12"/>
      <c r="H54" s="12"/>
      <c r="I54" s="12"/>
      <c r="J54" s="12"/>
      <c r="O54" s="90"/>
      <c r="P54" s="90"/>
      <c r="Q54" s="90"/>
      <c r="R54" s="90"/>
      <c r="S54" s="90"/>
    </row>
    <row r="55" spans="1:19" s="1" customFormat="1" hidden="1" x14ac:dyDescent="0.25">
      <c r="A55" s="32"/>
      <c r="B55" s="33"/>
      <c r="C55" s="12"/>
      <c r="D55" s="12"/>
      <c r="E55" s="12"/>
      <c r="F55" s="12"/>
      <c r="G55" s="12"/>
      <c r="H55" s="12"/>
      <c r="I55" s="12"/>
      <c r="J55" s="12"/>
      <c r="O55" s="90"/>
      <c r="P55" s="90"/>
      <c r="Q55" s="90"/>
      <c r="R55" s="90"/>
      <c r="S55" s="90"/>
    </row>
    <row r="56" spans="1:19" s="1" customFormat="1" hidden="1" x14ac:dyDescent="0.25">
      <c r="A56" s="32"/>
      <c r="B56" s="33"/>
      <c r="C56" s="12"/>
      <c r="D56" s="12"/>
      <c r="E56" s="12"/>
      <c r="F56" s="12"/>
      <c r="G56" s="12"/>
      <c r="H56" s="12"/>
      <c r="I56" s="12"/>
      <c r="J56" s="12"/>
      <c r="O56" s="90"/>
      <c r="P56" s="90"/>
      <c r="Q56" s="90"/>
      <c r="R56" s="90"/>
      <c r="S56" s="90"/>
    </row>
    <row r="57" spans="1:19" s="1" customFormat="1" hidden="1" x14ac:dyDescent="0.25">
      <c r="A57" s="32"/>
      <c r="B57" s="33"/>
      <c r="C57" s="12"/>
      <c r="D57" s="12"/>
      <c r="E57" s="12"/>
      <c r="F57" s="12"/>
      <c r="G57" s="12"/>
      <c r="H57" s="12"/>
      <c r="I57" s="12"/>
      <c r="J57" s="12"/>
      <c r="O57" s="90"/>
      <c r="P57" s="90"/>
      <c r="Q57" s="90"/>
      <c r="R57" s="90"/>
      <c r="S57" s="90"/>
    </row>
    <row r="58" spans="1:19" x14ac:dyDescent="0.25"/>
    <row r="59" spans="1:19" x14ac:dyDescent="0.25"/>
    <row r="60" spans="1:19" x14ac:dyDescent="0.25"/>
    <row r="61" spans="1:19" x14ac:dyDescent="0.25"/>
    <row r="62" spans="1:19" x14ac:dyDescent="0.25"/>
  </sheetData>
  <sheetProtection algorithmName="SHA-512" hashValue="sG9a8/nsIKQI7pWeikXNT8QfwNEv3wMIon6OA6kaZY2RNSi6TvElafQPbfGT/y3dBP/yeMK+0DOcQ4gzWKPW9Q==" saltValue="j+OIu6HLlXKT31rwSRojxw==" spinCount="100000" sheet="1" objects="1" scenarios="1"/>
  <protectedRanges>
    <protectedRange sqref="A7:A10" name="Bereich1"/>
    <protectedRange sqref="A24" name="Bereich1_1"/>
  </protectedRanges>
  <mergeCells count="27">
    <mergeCell ref="N5:N6"/>
    <mergeCell ref="B4:I4"/>
    <mergeCell ref="A5:A6"/>
    <mergeCell ref="J4:N4"/>
    <mergeCell ref="A1:N1"/>
    <mergeCell ref="B5:B6"/>
    <mergeCell ref="D5:F5"/>
    <mergeCell ref="G5:H5"/>
    <mergeCell ref="B3:N3"/>
    <mergeCell ref="J5:J6"/>
    <mergeCell ref="C5:C6"/>
    <mergeCell ref="I5:I6"/>
    <mergeCell ref="K5:K6"/>
    <mergeCell ref="L5:L6"/>
    <mergeCell ref="B2:N2"/>
    <mergeCell ref="M5:M6"/>
    <mergeCell ref="B39:J39"/>
    <mergeCell ref="F27:J29"/>
    <mergeCell ref="A36:A37"/>
    <mergeCell ref="B37:J37"/>
    <mergeCell ref="A41:A43"/>
    <mergeCell ref="B43:J43"/>
    <mergeCell ref="B42:C42"/>
    <mergeCell ref="A40:J40"/>
    <mergeCell ref="A27:C27"/>
    <mergeCell ref="B36:J36"/>
    <mergeCell ref="A29:E29"/>
  </mergeCells>
  <conditionalFormatting sqref="I31:I34">
    <cfRule type="cellIs" dxfId="20" priority="2" operator="greaterThan">
      <formula>1</formula>
    </cfRule>
  </conditionalFormatting>
  <dataValidations count="1">
    <dataValidation type="list" operator="equal" showInputMessage="1" showErrorMessage="1" errorTitle="Falsche Gruppe" error="Es ist nur die Eingabe folgender Gruppen laut GPA-Schema möglich:_x000a_1, 4, 5, 6, 7, 8" sqref="C7:C22">
      <formula1>"1,4,5,6,7,8"</formula1>
    </dataValidation>
  </dataValidations>
  <hyperlinks>
    <hyperlink ref="A28" r:id="rId1"/>
    <hyperlink ref="B42" r:id="rId2" display="https://igkultur.at/sites/default/files/posts/downloads/2023-10-01/Gehaltsschema_Kulturarbeit_2024.pdf"/>
    <hyperlink ref="B42:C42" r:id="rId3" display="GPA-Schema der TKI"/>
  </hyperlinks>
  <pageMargins left="0.70866141732283472" right="0.70866141732283472" top="0.78740157480314965" bottom="1.8897637795275593" header="0.31496062992125984" footer="0.31496062992125984"/>
  <pageSetup paperSize="9" scale="45" fitToHeight="2" orientation="landscape"/>
  <headerFooter>
    <oddHeader>&amp;CDatenblatt "Fair Pay 2024" Abteilung 9 Land Steiermark / A16 Kulturamt Graz
 Honorare Organisatorische Tätigkeiten</oddHeader>
    <oddFooter>&amp;CSeite &amp;P von &amp;N&amp;RStand 26.1.2024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2FE15C6-6992-46CA-AE8A-DB13D5DE7EB7}">
            <xm:f>NOT(ISERROR(SEARCH("-",F7)))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F7:H22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S62"/>
  <sheetViews>
    <sheetView showGridLines="0" topLeftCell="A16" zoomScale="85" zoomScaleNormal="85" zoomScalePageLayoutView="85" workbookViewId="0">
      <selection activeCell="G32" sqref="G32"/>
    </sheetView>
  </sheetViews>
  <sheetFormatPr baseColWidth="10" defaultColWidth="0" defaultRowHeight="15" zeroHeight="1" x14ac:dyDescent="0.25"/>
  <cols>
    <col min="1" max="1" width="61.7109375" style="1" customWidth="1"/>
    <col min="2" max="2" width="18.28515625" style="12" customWidth="1"/>
    <col min="3" max="3" width="32.7109375" style="12" bestFit="1" customWidth="1"/>
    <col min="4" max="9" width="18.28515625" style="12" customWidth="1"/>
    <col min="10" max="10" width="21" style="12" customWidth="1"/>
    <col min="11" max="14" width="15.7109375" style="1" hidden="1" customWidth="1"/>
    <col min="15" max="17" width="11.5703125" style="90" customWidth="1"/>
    <col min="18" max="19" width="11.5703125" style="90" hidden="1" customWidth="1"/>
    <col min="20" max="16384" width="11.5703125" style="1" hidden="1"/>
  </cols>
  <sheetData>
    <row r="1" spans="1:16" ht="70.5" customHeight="1" thickBot="1" x14ac:dyDescent="0.3">
      <c r="A1" s="171" t="s">
        <v>111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3"/>
      <c r="O1" s="89"/>
    </row>
    <row r="2" spans="1:16" ht="28.9" customHeight="1" x14ac:dyDescent="0.25">
      <c r="A2" s="20" t="s">
        <v>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5"/>
      <c r="O2" s="91"/>
      <c r="P2" s="92"/>
    </row>
    <row r="3" spans="1:16" ht="28.9" customHeight="1" thickBot="1" x14ac:dyDescent="0.3">
      <c r="A3" s="88" t="s">
        <v>71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7"/>
      <c r="O3" s="93"/>
      <c r="P3" s="94"/>
    </row>
    <row r="4" spans="1:16" ht="31.5" customHeight="1" thickBot="1" x14ac:dyDescent="0.3">
      <c r="A4" s="2"/>
      <c r="B4" s="168" t="s">
        <v>1</v>
      </c>
      <c r="C4" s="169"/>
      <c r="D4" s="169"/>
      <c r="E4" s="169"/>
      <c r="F4" s="169"/>
      <c r="G4" s="169"/>
      <c r="H4" s="169"/>
      <c r="I4" s="169"/>
      <c r="J4" s="168" t="s">
        <v>108</v>
      </c>
      <c r="K4" s="169"/>
      <c r="L4" s="169"/>
      <c r="M4" s="169"/>
      <c r="N4" s="170"/>
      <c r="O4" s="89"/>
    </row>
    <row r="5" spans="1:16" ht="15" customHeight="1" x14ac:dyDescent="0.25">
      <c r="A5" s="192" t="s">
        <v>91</v>
      </c>
      <c r="B5" s="176" t="s">
        <v>73</v>
      </c>
      <c r="C5" s="176" t="s">
        <v>72</v>
      </c>
      <c r="D5" s="178" t="s">
        <v>21</v>
      </c>
      <c r="E5" s="179"/>
      <c r="F5" s="231"/>
      <c r="G5" s="178" t="s">
        <v>18</v>
      </c>
      <c r="H5" s="179"/>
      <c r="I5" s="176" t="s">
        <v>35</v>
      </c>
      <c r="J5" s="180" t="s">
        <v>22</v>
      </c>
      <c r="K5" s="184" t="s">
        <v>33</v>
      </c>
      <c r="L5" s="182" t="s">
        <v>34</v>
      </c>
      <c r="M5" s="182" t="s">
        <v>32</v>
      </c>
      <c r="N5" s="188" t="s">
        <v>31</v>
      </c>
    </row>
    <row r="6" spans="1:16" ht="75" customHeight="1" x14ac:dyDescent="0.25">
      <c r="A6" s="193"/>
      <c r="B6" s="177"/>
      <c r="C6" s="177"/>
      <c r="D6" s="21" t="s">
        <v>101</v>
      </c>
      <c r="E6" s="21" t="s">
        <v>121</v>
      </c>
      <c r="F6" s="41" t="s">
        <v>3</v>
      </c>
      <c r="G6" s="21" t="s">
        <v>89</v>
      </c>
      <c r="H6" s="65" t="s">
        <v>90</v>
      </c>
      <c r="I6" s="177"/>
      <c r="J6" s="181"/>
      <c r="K6" s="185"/>
      <c r="L6" s="183"/>
      <c r="M6" s="183"/>
      <c r="N6" s="189"/>
    </row>
    <row r="7" spans="1:16" ht="22.7" customHeight="1" x14ac:dyDescent="0.25">
      <c r="A7" s="127"/>
      <c r="B7" s="117"/>
      <c r="C7" s="31"/>
      <c r="D7" s="35"/>
      <c r="E7" s="110">
        <f>IFERROR(IF(C7="Einzelausstellung",1700,IF(C7="mit 2-3 beteiligten Künstler:innen",900,IF(C7="mit 4-7 beteiligten Künstler:innen",575,IF(C7="ab 8 beteiligten Künstler:innen",400,IF(A7="Artist Lecture",400,IF(A7="Artist Talk",250,0)))))),0)</f>
        <v>0</v>
      </c>
      <c r="F7" s="135">
        <f>IFERROR(IF(AND(A7="Ausstellung",C7&lt;&gt;""),(D7-E7)*B7,IF(A7="Artist Lecture",(D7-E7)*B7,IF(A7="Artist Talk",(D7-E7)*B7,0))),0)</f>
        <v>0</v>
      </c>
      <c r="G7" s="111">
        <f>F7*0.243</f>
        <v>0</v>
      </c>
      <c r="H7" s="111">
        <f>F7*0.185</f>
        <v>0</v>
      </c>
      <c r="I7" s="148">
        <f>IFERROR((D7-E7)/D7,0)</f>
        <v>0</v>
      </c>
      <c r="J7" s="3"/>
      <c r="K7" s="38"/>
      <c r="L7" s="112">
        <f t="shared" ref="L7:L22" si="0">IFERROR(K7/G7,0)</f>
        <v>0</v>
      </c>
      <c r="M7" s="38"/>
      <c r="N7" s="113">
        <f t="shared" ref="N7:N22" si="1">IFERROR(M7/H7,0)</f>
        <v>0</v>
      </c>
    </row>
    <row r="8" spans="1:16" ht="22.7" customHeight="1" x14ac:dyDescent="0.25">
      <c r="A8" s="127"/>
      <c r="B8" s="117"/>
      <c r="C8" s="31"/>
      <c r="D8" s="35"/>
      <c r="E8" s="110">
        <f t="shared" ref="E8:E22" si="2">IFERROR(IF(C8="Einzelausstellung",1700,IF(C8="mit 2-3 beteiligten Künstler:innen",900,IF(C8="mit 4-7 beteiligten Künstler:innen",575,IF(C8="ab 8 beteiligten Künstler:innen",400,IF(A8="Artist Lecture",400,IF(A8="Artist Talk",250,0)))))),0)</f>
        <v>0</v>
      </c>
      <c r="F8" s="135">
        <f t="shared" ref="F8:F22" si="3">IFERROR(IF(AND(A8="Ausstellung",C8&lt;&gt;""),(D8-E8)*B8,IF(A8="Artist Lecture",(D8-E8)*B8,IF(A8="Artist Talk",(D8-E8)*B8,0))),0)</f>
        <v>0</v>
      </c>
      <c r="G8" s="111">
        <f t="shared" ref="G8:G22" si="4">F8*0.243</f>
        <v>0</v>
      </c>
      <c r="H8" s="111">
        <f t="shared" ref="H8:H22" si="5">F8*0.185</f>
        <v>0</v>
      </c>
      <c r="I8" s="148">
        <f t="shared" ref="I8:I22" si="6">IFERROR((D8-E8)/D8,0)</f>
        <v>0</v>
      </c>
      <c r="J8" s="3"/>
      <c r="K8" s="38"/>
      <c r="L8" s="112">
        <f t="shared" si="0"/>
        <v>0</v>
      </c>
      <c r="M8" s="38"/>
      <c r="N8" s="113">
        <f t="shared" si="1"/>
        <v>0</v>
      </c>
    </row>
    <row r="9" spans="1:16" ht="22.7" customHeight="1" x14ac:dyDescent="0.25">
      <c r="A9" s="127"/>
      <c r="B9" s="117"/>
      <c r="C9" s="31"/>
      <c r="D9" s="35"/>
      <c r="E9" s="110">
        <f t="shared" si="2"/>
        <v>0</v>
      </c>
      <c r="F9" s="135">
        <f t="shared" si="3"/>
        <v>0</v>
      </c>
      <c r="G9" s="111">
        <f t="shared" si="4"/>
        <v>0</v>
      </c>
      <c r="H9" s="111">
        <f t="shared" si="5"/>
        <v>0</v>
      </c>
      <c r="I9" s="148">
        <f t="shared" si="6"/>
        <v>0</v>
      </c>
      <c r="J9" s="3"/>
      <c r="K9" s="38"/>
      <c r="L9" s="112">
        <f t="shared" si="0"/>
        <v>0</v>
      </c>
      <c r="M9" s="38"/>
      <c r="N9" s="113">
        <f t="shared" si="1"/>
        <v>0</v>
      </c>
    </row>
    <row r="10" spans="1:16" ht="22.7" customHeight="1" x14ac:dyDescent="0.25">
      <c r="A10" s="127"/>
      <c r="B10" s="117"/>
      <c r="C10" s="31"/>
      <c r="D10" s="35"/>
      <c r="E10" s="110">
        <f t="shared" si="2"/>
        <v>0</v>
      </c>
      <c r="F10" s="135">
        <f t="shared" si="3"/>
        <v>0</v>
      </c>
      <c r="G10" s="111">
        <f t="shared" si="4"/>
        <v>0</v>
      </c>
      <c r="H10" s="111">
        <f t="shared" si="5"/>
        <v>0</v>
      </c>
      <c r="I10" s="148">
        <f t="shared" si="6"/>
        <v>0</v>
      </c>
      <c r="J10" s="3"/>
      <c r="K10" s="38"/>
      <c r="L10" s="112">
        <f t="shared" si="0"/>
        <v>0</v>
      </c>
      <c r="M10" s="38"/>
      <c r="N10" s="113">
        <f t="shared" si="1"/>
        <v>0</v>
      </c>
    </row>
    <row r="11" spans="1:16" ht="22.5" customHeight="1" x14ac:dyDescent="0.25">
      <c r="A11" s="127"/>
      <c r="B11" s="117"/>
      <c r="C11" s="31"/>
      <c r="D11" s="35"/>
      <c r="E11" s="110">
        <f t="shared" si="2"/>
        <v>0</v>
      </c>
      <c r="F11" s="135">
        <f t="shared" si="3"/>
        <v>0</v>
      </c>
      <c r="G11" s="111">
        <f t="shared" si="4"/>
        <v>0</v>
      </c>
      <c r="H11" s="111">
        <f t="shared" si="5"/>
        <v>0</v>
      </c>
      <c r="I11" s="148">
        <f t="shared" si="6"/>
        <v>0</v>
      </c>
      <c r="J11" s="3"/>
      <c r="K11" s="38"/>
      <c r="L11" s="112">
        <f t="shared" si="0"/>
        <v>0</v>
      </c>
      <c r="M11" s="38"/>
      <c r="N11" s="113">
        <f t="shared" si="1"/>
        <v>0</v>
      </c>
    </row>
    <row r="12" spans="1:16" ht="22.7" customHeight="1" x14ac:dyDescent="0.25">
      <c r="A12" s="127"/>
      <c r="B12" s="117"/>
      <c r="C12" s="31"/>
      <c r="D12" s="35"/>
      <c r="E12" s="110">
        <f t="shared" si="2"/>
        <v>0</v>
      </c>
      <c r="F12" s="135">
        <f t="shared" si="3"/>
        <v>0</v>
      </c>
      <c r="G12" s="111">
        <f t="shared" si="4"/>
        <v>0</v>
      </c>
      <c r="H12" s="111">
        <f t="shared" si="5"/>
        <v>0</v>
      </c>
      <c r="I12" s="148">
        <f t="shared" si="6"/>
        <v>0</v>
      </c>
      <c r="J12" s="3"/>
      <c r="K12" s="38"/>
      <c r="L12" s="112">
        <f t="shared" si="0"/>
        <v>0</v>
      </c>
      <c r="M12" s="38"/>
      <c r="N12" s="113">
        <f t="shared" si="1"/>
        <v>0</v>
      </c>
    </row>
    <row r="13" spans="1:16" ht="22.7" customHeight="1" x14ac:dyDescent="0.25">
      <c r="A13" s="127"/>
      <c r="B13" s="117"/>
      <c r="C13" s="31"/>
      <c r="D13" s="35"/>
      <c r="E13" s="110">
        <f t="shared" si="2"/>
        <v>0</v>
      </c>
      <c r="F13" s="135">
        <f t="shared" si="3"/>
        <v>0</v>
      </c>
      <c r="G13" s="111">
        <f t="shared" si="4"/>
        <v>0</v>
      </c>
      <c r="H13" s="111">
        <f t="shared" si="5"/>
        <v>0</v>
      </c>
      <c r="I13" s="148">
        <f t="shared" si="6"/>
        <v>0</v>
      </c>
      <c r="J13" s="3"/>
      <c r="K13" s="38"/>
      <c r="L13" s="112">
        <f t="shared" si="0"/>
        <v>0</v>
      </c>
      <c r="M13" s="38"/>
      <c r="N13" s="113">
        <f t="shared" si="1"/>
        <v>0</v>
      </c>
    </row>
    <row r="14" spans="1:16" ht="22.7" customHeight="1" x14ac:dyDescent="0.25">
      <c r="A14" s="127"/>
      <c r="B14" s="117"/>
      <c r="C14" s="31"/>
      <c r="D14" s="35"/>
      <c r="E14" s="110">
        <f t="shared" si="2"/>
        <v>0</v>
      </c>
      <c r="F14" s="135">
        <f t="shared" si="3"/>
        <v>0</v>
      </c>
      <c r="G14" s="111">
        <f t="shared" si="4"/>
        <v>0</v>
      </c>
      <c r="H14" s="111">
        <f t="shared" si="5"/>
        <v>0</v>
      </c>
      <c r="I14" s="148">
        <f t="shared" si="6"/>
        <v>0</v>
      </c>
      <c r="J14" s="3"/>
      <c r="K14" s="38"/>
      <c r="L14" s="112">
        <f t="shared" si="0"/>
        <v>0</v>
      </c>
      <c r="M14" s="38"/>
      <c r="N14" s="113">
        <f t="shared" si="1"/>
        <v>0</v>
      </c>
    </row>
    <row r="15" spans="1:16" ht="22.7" customHeight="1" x14ac:dyDescent="0.25">
      <c r="A15" s="127"/>
      <c r="B15" s="117"/>
      <c r="C15" s="31"/>
      <c r="D15" s="35"/>
      <c r="E15" s="110">
        <f t="shared" si="2"/>
        <v>0</v>
      </c>
      <c r="F15" s="135">
        <f t="shared" si="3"/>
        <v>0</v>
      </c>
      <c r="G15" s="111">
        <f t="shared" si="4"/>
        <v>0</v>
      </c>
      <c r="H15" s="111">
        <f t="shared" si="5"/>
        <v>0</v>
      </c>
      <c r="I15" s="148">
        <f t="shared" si="6"/>
        <v>0</v>
      </c>
      <c r="J15" s="3"/>
      <c r="K15" s="38"/>
      <c r="L15" s="112">
        <f t="shared" si="0"/>
        <v>0</v>
      </c>
      <c r="M15" s="38"/>
      <c r="N15" s="113">
        <f t="shared" si="1"/>
        <v>0</v>
      </c>
    </row>
    <row r="16" spans="1:16" ht="22.7" customHeight="1" x14ac:dyDescent="0.25">
      <c r="A16" s="127"/>
      <c r="B16" s="117"/>
      <c r="C16" s="31"/>
      <c r="D16" s="35"/>
      <c r="E16" s="110">
        <f t="shared" si="2"/>
        <v>0</v>
      </c>
      <c r="F16" s="135">
        <f t="shared" si="3"/>
        <v>0</v>
      </c>
      <c r="G16" s="111">
        <f t="shared" si="4"/>
        <v>0</v>
      </c>
      <c r="H16" s="111">
        <f t="shared" si="5"/>
        <v>0</v>
      </c>
      <c r="I16" s="148">
        <f t="shared" si="6"/>
        <v>0</v>
      </c>
      <c r="J16" s="3"/>
      <c r="K16" s="38"/>
      <c r="L16" s="112">
        <f t="shared" si="0"/>
        <v>0</v>
      </c>
      <c r="M16" s="38"/>
      <c r="N16" s="113">
        <f t="shared" si="1"/>
        <v>0</v>
      </c>
    </row>
    <row r="17" spans="1:14" ht="22.7" customHeight="1" x14ac:dyDescent="0.25">
      <c r="A17" s="127"/>
      <c r="B17" s="117"/>
      <c r="C17" s="31"/>
      <c r="D17" s="35"/>
      <c r="E17" s="110">
        <f t="shared" si="2"/>
        <v>0</v>
      </c>
      <c r="F17" s="135">
        <f t="shared" si="3"/>
        <v>0</v>
      </c>
      <c r="G17" s="111">
        <f t="shared" si="4"/>
        <v>0</v>
      </c>
      <c r="H17" s="111">
        <f t="shared" si="5"/>
        <v>0</v>
      </c>
      <c r="I17" s="148">
        <f t="shared" si="6"/>
        <v>0</v>
      </c>
      <c r="J17" s="3"/>
      <c r="K17" s="38"/>
      <c r="L17" s="112">
        <f t="shared" si="0"/>
        <v>0</v>
      </c>
      <c r="M17" s="38"/>
      <c r="N17" s="113">
        <f t="shared" si="1"/>
        <v>0</v>
      </c>
    </row>
    <row r="18" spans="1:14" ht="22.7" customHeight="1" x14ac:dyDescent="0.25">
      <c r="A18" s="127"/>
      <c r="B18" s="117"/>
      <c r="C18" s="31"/>
      <c r="D18" s="35"/>
      <c r="E18" s="110">
        <f t="shared" si="2"/>
        <v>0</v>
      </c>
      <c r="F18" s="135">
        <f t="shared" si="3"/>
        <v>0</v>
      </c>
      <c r="G18" s="111">
        <f t="shared" si="4"/>
        <v>0</v>
      </c>
      <c r="H18" s="111">
        <f t="shared" si="5"/>
        <v>0</v>
      </c>
      <c r="I18" s="148">
        <f t="shared" si="6"/>
        <v>0</v>
      </c>
      <c r="J18" s="3"/>
      <c r="K18" s="38"/>
      <c r="L18" s="112">
        <f t="shared" si="0"/>
        <v>0</v>
      </c>
      <c r="M18" s="38"/>
      <c r="N18" s="113">
        <f t="shared" si="1"/>
        <v>0</v>
      </c>
    </row>
    <row r="19" spans="1:14" ht="22.7" customHeight="1" x14ac:dyDescent="0.25">
      <c r="A19" s="127"/>
      <c r="B19" s="117"/>
      <c r="C19" s="31"/>
      <c r="D19" s="35"/>
      <c r="E19" s="110">
        <f t="shared" si="2"/>
        <v>0</v>
      </c>
      <c r="F19" s="135">
        <f t="shared" si="3"/>
        <v>0</v>
      </c>
      <c r="G19" s="111">
        <f t="shared" si="4"/>
        <v>0</v>
      </c>
      <c r="H19" s="111">
        <f t="shared" si="5"/>
        <v>0</v>
      </c>
      <c r="I19" s="148">
        <f t="shared" si="6"/>
        <v>0</v>
      </c>
      <c r="J19" s="3"/>
      <c r="K19" s="38"/>
      <c r="L19" s="112">
        <f t="shared" si="0"/>
        <v>0</v>
      </c>
      <c r="M19" s="38"/>
      <c r="N19" s="113">
        <f t="shared" si="1"/>
        <v>0</v>
      </c>
    </row>
    <row r="20" spans="1:14" ht="22.7" customHeight="1" x14ac:dyDescent="0.25">
      <c r="A20" s="127"/>
      <c r="B20" s="117"/>
      <c r="C20" s="31"/>
      <c r="D20" s="35"/>
      <c r="E20" s="110">
        <f t="shared" si="2"/>
        <v>0</v>
      </c>
      <c r="F20" s="135">
        <f t="shared" si="3"/>
        <v>0</v>
      </c>
      <c r="G20" s="111">
        <f t="shared" si="4"/>
        <v>0</v>
      </c>
      <c r="H20" s="111">
        <f t="shared" si="5"/>
        <v>0</v>
      </c>
      <c r="I20" s="148">
        <f t="shared" si="6"/>
        <v>0</v>
      </c>
      <c r="J20" s="3"/>
      <c r="K20" s="38"/>
      <c r="L20" s="112">
        <f t="shared" si="0"/>
        <v>0</v>
      </c>
      <c r="M20" s="38"/>
      <c r="N20" s="113">
        <f t="shared" si="1"/>
        <v>0</v>
      </c>
    </row>
    <row r="21" spans="1:14" ht="22.7" customHeight="1" x14ac:dyDescent="0.25">
      <c r="A21" s="127"/>
      <c r="B21" s="117"/>
      <c r="C21" s="31"/>
      <c r="D21" s="35"/>
      <c r="E21" s="110">
        <f t="shared" si="2"/>
        <v>0</v>
      </c>
      <c r="F21" s="135">
        <f t="shared" si="3"/>
        <v>0</v>
      </c>
      <c r="G21" s="111">
        <f t="shared" si="4"/>
        <v>0</v>
      </c>
      <c r="H21" s="111">
        <f t="shared" si="5"/>
        <v>0</v>
      </c>
      <c r="I21" s="148">
        <f t="shared" si="6"/>
        <v>0</v>
      </c>
      <c r="J21" s="3"/>
      <c r="K21" s="38"/>
      <c r="L21" s="112">
        <f t="shared" si="0"/>
        <v>0</v>
      </c>
      <c r="M21" s="38"/>
      <c r="N21" s="113">
        <f t="shared" si="1"/>
        <v>0</v>
      </c>
    </row>
    <row r="22" spans="1:14" ht="22.7" customHeight="1" x14ac:dyDescent="0.25">
      <c r="A22" s="127"/>
      <c r="B22" s="117"/>
      <c r="C22" s="31"/>
      <c r="D22" s="35"/>
      <c r="E22" s="110">
        <f t="shared" si="2"/>
        <v>0</v>
      </c>
      <c r="F22" s="135">
        <f t="shared" si="3"/>
        <v>0</v>
      </c>
      <c r="G22" s="111">
        <f t="shared" si="4"/>
        <v>0</v>
      </c>
      <c r="H22" s="111">
        <f t="shared" si="5"/>
        <v>0</v>
      </c>
      <c r="I22" s="148">
        <f t="shared" si="6"/>
        <v>0</v>
      </c>
      <c r="J22" s="3"/>
      <c r="K22" s="38"/>
      <c r="L22" s="112">
        <f t="shared" si="0"/>
        <v>0</v>
      </c>
      <c r="M22" s="38"/>
      <c r="N22" s="113">
        <f t="shared" si="1"/>
        <v>0</v>
      </c>
    </row>
    <row r="23" spans="1:14" x14ac:dyDescent="0.25">
      <c r="A23" s="85" t="s">
        <v>104</v>
      </c>
      <c r="B23" s="118"/>
      <c r="C23" s="45"/>
      <c r="D23" s="46"/>
      <c r="E23" s="46"/>
      <c r="F23" s="46"/>
      <c r="G23" s="46"/>
      <c r="H23" s="46"/>
      <c r="I23" s="47"/>
      <c r="J23" s="78"/>
      <c r="K23" s="48"/>
      <c r="L23" s="49"/>
      <c r="M23" s="46"/>
      <c r="N23" s="50"/>
    </row>
    <row r="24" spans="1:14" x14ac:dyDescent="0.25">
      <c r="A24" s="85" t="s">
        <v>5</v>
      </c>
      <c r="B24" s="118"/>
      <c r="C24" s="45"/>
      <c r="D24" s="46"/>
      <c r="E24" s="46"/>
      <c r="F24" s="46"/>
      <c r="G24" s="46"/>
      <c r="H24" s="46"/>
      <c r="I24" s="51"/>
      <c r="J24" s="78"/>
      <c r="K24" s="48"/>
      <c r="L24" s="49"/>
      <c r="M24" s="46"/>
      <c r="N24" s="50"/>
    </row>
    <row r="25" spans="1:14" x14ac:dyDescent="0.25">
      <c r="A25" s="85" t="s">
        <v>6</v>
      </c>
      <c r="B25" s="119"/>
      <c r="C25" s="52"/>
      <c r="D25" s="53"/>
      <c r="E25" s="53"/>
      <c r="F25" s="53"/>
      <c r="G25" s="53"/>
      <c r="H25" s="53"/>
      <c r="I25" s="54"/>
      <c r="J25" s="79"/>
      <c r="K25" s="48"/>
      <c r="L25" s="49"/>
      <c r="M25" s="46"/>
      <c r="N25" s="50"/>
    </row>
    <row r="26" spans="1:14" ht="15.75" thickBot="1" x14ac:dyDescent="0.3">
      <c r="A26" s="86" t="s">
        <v>7</v>
      </c>
      <c r="B26" s="120">
        <f>SUM(B7:B22)</f>
        <v>0</v>
      </c>
      <c r="C26" s="44" t="s">
        <v>47</v>
      </c>
      <c r="D26" s="37">
        <f>SUM(D7:D22)</f>
        <v>0</v>
      </c>
      <c r="E26" s="37">
        <f>SUM(E7:E22)</f>
        <v>0</v>
      </c>
      <c r="F26" s="36">
        <f>SUMIF(F7:F22,"&lt;0",F7:F22)</f>
        <v>0</v>
      </c>
      <c r="G26" s="36">
        <f t="shared" ref="G26:H26" si="7">SUMIF(G7:G22,"&lt;0",G7:G22)</f>
        <v>0</v>
      </c>
      <c r="H26" s="36">
        <f t="shared" si="7"/>
        <v>0</v>
      </c>
      <c r="I26" s="36" t="s">
        <v>47</v>
      </c>
      <c r="J26" s="80">
        <f>SUM(J7:J22)</f>
        <v>0</v>
      </c>
      <c r="K26" s="66">
        <f>SUM(K7:K22)</f>
        <v>0</v>
      </c>
      <c r="L26" s="55">
        <f>SUM(L7:L22)</f>
        <v>0</v>
      </c>
      <c r="M26" s="56">
        <f>SUM(M7:M22)</f>
        <v>0</v>
      </c>
      <c r="N26" s="57">
        <f>SUM(N7:N22)</f>
        <v>0</v>
      </c>
    </row>
    <row r="27" spans="1:14" ht="15" customHeight="1" x14ac:dyDescent="0.25">
      <c r="A27" s="226" t="s">
        <v>25</v>
      </c>
      <c r="B27" s="227"/>
      <c r="C27" s="227"/>
      <c r="D27" s="105"/>
      <c r="E27" s="106"/>
      <c r="F27" s="232" t="s">
        <v>28</v>
      </c>
      <c r="G27" s="211"/>
      <c r="H27" s="211"/>
      <c r="I27" s="211"/>
      <c r="J27" s="212"/>
      <c r="K27" s="90"/>
      <c r="L27" s="90"/>
      <c r="M27" s="90"/>
      <c r="N27" s="90"/>
    </row>
    <row r="28" spans="1:14" ht="15" customHeight="1" x14ac:dyDescent="0.25">
      <c r="A28" s="109" t="s">
        <v>105</v>
      </c>
      <c r="B28" s="64"/>
      <c r="C28" s="64"/>
      <c r="D28" s="107"/>
      <c r="E28" s="108"/>
      <c r="F28" s="233"/>
      <c r="G28" s="213"/>
      <c r="H28" s="213"/>
      <c r="I28" s="213"/>
      <c r="J28" s="214"/>
      <c r="K28" s="90"/>
      <c r="L28" s="90"/>
      <c r="M28" s="90"/>
      <c r="N28" s="90"/>
    </row>
    <row r="29" spans="1:14" ht="57.6" customHeight="1" thickBot="1" x14ac:dyDescent="0.3">
      <c r="A29" s="229" t="s">
        <v>96</v>
      </c>
      <c r="B29" s="230"/>
      <c r="C29" s="230"/>
      <c r="D29" s="230"/>
      <c r="E29" s="235"/>
      <c r="F29" s="234"/>
      <c r="G29" s="215"/>
      <c r="H29" s="215"/>
      <c r="I29" s="215"/>
      <c r="J29" s="216"/>
      <c r="K29" s="90"/>
      <c r="L29" s="90"/>
      <c r="M29" s="90"/>
      <c r="N29" s="90"/>
    </row>
    <row r="30" spans="1:14" ht="30" x14ac:dyDescent="0.25">
      <c r="A30" s="25" t="s">
        <v>8</v>
      </c>
      <c r="B30" s="26" t="s">
        <v>9</v>
      </c>
      <c r="C30" s="26" t="s">
        <v>10</v>
      </c>
      <c r="D30" s="26" t="s">
        <v>11</v>
      </c>
      <c r="E30" s="26" t="s">
        <v>12</v>
      </c>
      <c r="F30" s="26" t="s">
        <v>13</v>
      </c>
      <c r="G30" s="26" t="s">
        <v>14</v>
      </c>
      <c r="H30" s="26" t="s">
        <v>15</v>
      </c>
      <c r="I30" s="26" t="s">
        <v>66</v>
      </c>
      <c r="J30" s="236"/>
      <c r="K30" s="90"/>
      <c r="L30" s="90"/>
      <c r="M30" s="90"/>
      <c r="N30" s="90"/>
    </row>
    <row r="31" spans="1:14" ht="22.5" customHeight="1" x14ac:dyDescent="0.25">
      <c r="A31" s="22">
        <v>2021</v>
      </c>
      <c r="B31" s="62"/>
      <c r="C31" s="62"/>
      <c r="D31" s="115">
        <f>IFERROR(C31/B31,0)</f>
        <v>0</v>
      </c>
      <c r="E31" s="62"/>
      <c r="F31" s="115">
        <f>IFERROR(E31/B31,0)</f>
        <v>0</v>
      </c>
      <c r="G31" s="62"/>
      <c r="H31" s="115">
        <f>IFERROR(G31/B31,0)</f>
        <v>0</v>
      </c>
      <c r="I31" s="115">
        <f>D31+F31+H31</f>
        <v>0</v>
      </c>
      <c r="J31" s="237"/>
      <c r="K31" s="90"/>
      <c r="L31" s="90"/>
      <c r="M31" s="90"/>
      <c r="N31" s="90"/>
    </row>
    <row r="32" spans="1:14" ht="22.5" customHeight="1" x14ac:dyDescent="0.25">
      <c r="A32" s="22">
        <v>2022</v>
      </c>
      <c r="B32" s="62"/>
      <c r="C32" s="62"/>
      <c r="D32" s="115">
        <f t="shared" ref="D32:D34" si="8">IFERROR(C32/B32,0)</f>
        <v>0</v>
      </c>
      <c r="E32" s="62"/>
      <c r="F32" s="115">
        <f>IFERROR(E32/B32,0)</f>
        <v>0</v>
      </c>
      <c r="G32" s="62"/>
      <c r="H32" s="115">
        <f>IFERROR(G32/B32,0)</f>
        <v>0</v>
      </c>
      <c r="I32" s="115">
        <f t="shared" ref="I32:I34" si="9">D32+F32+H32</f>
        <v>0</v>
      </c>
      <c r="J32" s="237"/>
      <c r="K32" s="90"/>
      <c r="L32" s="90"/>
      <c r="M32" s="90"/>
      <c r="N32" s="90"/>
    </row>
    <row r="33" spans="1:19" ht="22.5" customHeight="1" x14ac:dyDescent="0.25">
      <c r="A33" s="23">
        <v>2023</v>
      </c>
      <c r="B33" s="62"/>
      <c r="C33" s="62"/>
      <c r="D33" s="115">
        <f t="shared" si="8"/>
        <v>0</v>
      </c>
      <c r="E33" s="62"/>
      <c r="F33" s="115">
        <f>IFERROR(E33/B33,0)</f>
        <v>0</v>
      </c>
      <c r="G33" s="62"/>
      <c r="H33" s="115">
        <f t="shared" ref="H33:H34" si="10">IFERROR(G33/B33,0)</f>
        <v>0</v>
      </c>
      <c r="I33" s="115">
        <f t="shared" si="9"/>
        <v>0</v>
      </c>
      <c r="J33" s="237"/>
      <c r="K33" s="90"/>
      <c r="L33" s="90"/>
      <c r="M33" s="90"/>
      <c r="N33" s="90"/>
    </row>
    <row r="34" spans="1:19" ht="22.5" customHeight="1" thickBot="1" x14ac:dyDescent="0.3">
      <c r="A34" s="24" t="s">
        <v>19</v>
      </c>
      <c r="B34" s="62"/>
      <c r="C34" s="62"/>
      <c r="D34" s="115">
        <f t="shared" si="8"/>
        <v>0</v>
      </c>
      <c r="E34" s="62"/>
      <c r="F34" s="115">
        <f>IFERROR(E34/B34,0)</f>
        <v>0</v>
      </c>
      <c r="G34" s="62"/>
      <c r="H34" s="116">
        <f t="shared" si="10"/>
        <v>0</v>
      </c>
      <c r="I34" s="116">
        <f t="shared" si="9"/>
        <v>0</v>
      </c>
      <c r="J34" s="238"/>
      <c r="K34" s="90"/>
      <c r="L34" s="90"/>
      <c r="M34" s="90"/>
      <c r="N34" s="90"/>
    </row>
    <row r="35" spans="1:19" s="7" customFormat="1" ht="15.75" thickBot="1" x14ac:dyDescent="0.3">
      <c r="A35" s="4"/>
      <c r="B35" s="5"/>
      <c r="C35" s="5"/>
      <c r="D35" s="5"/>
      <c r="E35" s="5"/>
      <c r="F35" s="5"/>
      <c r="G35" s="5"/>
      <c r="H35" s="5"/>
      <c r="I35" s="5"/>
      <c r="J35" s="6"/>
      <c r="K35" s="90"/>
      <c r="L35" s="90"/>
      <c r="M35" s="90"/>
      <c r="N35" s="90"/>
      <c r="O35" s="90"/>
      <c r="P35" s="90"/>
      <c r="Q35" s="90"/>
      <c r="R35" s="90"/>
      <c r="S35" s="90"/>
    </row>
    <row r="36" spans="1:19" ht="15.75" customHeight="1" x14ac:dyDescent="0.25">
      <c r="A36" s="208" t="s">
        <v>16</v>
      </c>
      <c r="B36" s="228" t="s">
        <v>17</v>
      </c>
      <c r="C36" s="199"/>
      <c r="D36" s="199"/>
      <c r="E36" s="199"/>
      <c r="F36" s="199"/>
      <c r="G36" s="199"/>
      <c r="H36" s="199"/>
      <c r="I36" s="199"/>
      <c r="J36" s="200"/>
      <c r="K36" s="90"/>
      <c r="L36" s="90"/>
      <c r="M36" s="90"/>
      <c r="N36" s="90"/>
    </row>
    <row r="37" spans="1:19" ht="50.25" customHeight="1" thickBot="1" x14ac:dyDescent="0.3">
      <c r="A37" s="210"/>
      <c r="B37" s="224"/>
      <c r="C37" s="224"/>
      <c r="D37" s="224"/>
      <c r="E37" s="224"/>
      <c r="F37" s="224"/>
      <c r="G37" s="224"/>
      <c r="H37" s="224"/>
      <c r="I37" s="224"/>
      <c r="J37" s="225"/>
      <c r="K37" s="90"/>
      <c r="L37" s="90"/>
      <c r="M37" s="90"/>
      <c r="N37" s="90"/>
    </row>
    <row r="38" spans="1:19" s="7" customFormat="1" ht="15.75" thickBot="1" x14ac:dyDescent="0.3">
      <c r="A38" s="8"/>
      <c r="B38" s="5"/>
      <c r="C38" s="5"/>
      <c r="D38" s="5"/>
      <c r="E38" s="5"/>
      <c r="F38" s="5"/>
      <c r="G38" s="5"/>
      <c r="H38" s="5"/>
      <c r="I38" s="5"/>
      <c r="J38" s="5"/>
      <c r="K38" s="90"/>
      <c r="L38" s="90"/>
      <c r="M38" s="90"/>
      <c r="N38" s="90"/>
      <c r="O38" s="90"/>
      <c r="P38" s="90"/>
      <c r="Q38" s="90"/>
      <c r="R38" s="90"/>
      <c r="S38" s="90"/>
    </row>
    <row r="39" spans="1:19" ht="60" customHeight="1" thickBot="1" x14ac:dyDescent="0.3">
      <c r="A39" s="27" t="s">
        <v>68</v>
      </c>
      <c r="B39" s="203"/>
      <c r="C39" s="203"/>
      <c r="D39" s="203"/>
      <c r="E39" s="203"/>
      <c r="F39" s="203"/>
      <c r="G39" s="203"/>
      <c r="H39" s="203"/>
      <c r="I39" s="203"/>
      <c r="J39" s="204"/>
      <c r="K39" s="90"/>
      <c r="L39" s="90"/>
      <c r="M39" s="90"/>
      <c r="N39" s="90"/>
    </row>
    <row r="40" spans="1:19" s="7" customFormat="1" ht="15.75" thickBot="1" x14ac:dyDescent="0.3">
      <c r="A40" s="205"/>
      <c r="B40" s="206"/>
      <c r="C40" s="206"/>
      <c r="D40" s="206"/>
      <c r="E40" s="206"/>
      <c r="F40" s="206"/>
      <c r="G40" s="207"/>
      <c r="H40" s="207"/>
      <c r="I40" s="207"/>
      <c r="J40" s="207"/>
      <c r="K40" s="90"/>
      <c r="L40" s="90"/>
      <c r="M40" s="90"/>
      <c r="N40" s="90"/>
      <c r="O40" s="90"/>
      <c r="P40" s="90"/>
      <c r="Q40" s="90"/>
      <c r="R40" s="90"/>
      <c r="S40" s="90"/>
    </row>
    <row r="41" spans="1:19" ht="15" customHeight="1" x14ac:dyDescent="0.25">
      <c r="A41" s="208" t="s">
        <v>94</v>
      </c>
      <c r="B41" s="58" t="s">
        <v>48</v>
      </c>
      <c r="C41" s="58"/>
      <c r="D41" s="58"/>
      <c r="E41" s="58"/>
      <c r="F41" s="58"/>
      <c r="G41" s="58"/>
      <c r="H41" s="58"/>
      <c r="I41" s="58"/>
      <c r="J41" s="59"/>
      <c r="K41" s="90"/>
      <c r="L41" s="90"/>
      <c r="M41" s="90"/>
      <c r="N41" s="90"/>
    </row>
    <row r="42" spans="1:19" ht="15" customHeight="1" x14ac:dyDescent="0.25">
      <c r="A42" s="209"/>
      <c r="B42" s="197" t="s">
        <v>105</v>
      </c>
      <c r="C42" s="198"/>
      <c r="D42" s="10"/>
      <c r="E42" s="10"/>
      <c r="F42" s="10"/>
      <c r="G42" s="10"/>
      <c r="H42" s="10"/>
      <c r="I42" s="10"/>
      <c r="J42" s="11"/>
      <c r="K42" s="90"/>
      <c r="L42" s="90"/>
      <c r="M42" s="90"/>
      <c r="N42" s="90"/>
    </row>
    <row r="43" spans="1:19" ht="45" customHeight="1" thickBot="1" x14ac:dyDescent="0.3">
      <c r="A43" s="210"/>
      <c r="B43" s="220"/>
      <c r="C43" s="220"/>
      <c r="D43" s="220"/>
      <c r="E43" s="220"/>
      <c r="F43" s="220"/>
      <c r="G43" s="220"/>
      <c r="H43" s="220"/>
      <c r="I43" s="220"/>
      <c r="J43" s="221"/>
      <c r="K43" s="90"/>
      <c r="L43" s="90"/>
      <c r="M43" s="90"/>
      <c r="N43" s="90"/>
    </row>
    <row r="44" spans="1:19" s="90" customFormat="1" x14ac:dyDescent="0.25">
      <c r="B44" s="99"/>
      <c r="C44" s="99"/>
      <c r="D44" s="99"/>
      <c r="E44" s="99"/>
      <c r="F44" s="99"/>
      <c r="G44" s="99"/>
      <c r="H44" s="99"/>
      <c r="I44" s="99"/>
      <c r="J44" s="99"/>
    </row>
    <row r="45" spans="1:19" s="90" customFormat="1" x14ac:dyDescent="0.25">
      <c r="A45" s="100"/>
      <c r="B45" s="101"/>
      <c r="C45" s="99"/>
      <c r="D45" s="99"/>
      <c r="E45" s="99"/>
      <c r="F45" s="99"/>
      <c r="G45" s="99"/>
      <c r="H45" s="99"/>
      <c r="I45" s="99"/>
      <c r="J45" s="99"/>
    </row>
    <row r="46" spans="1:19" s="90" customFormat="1" x14ac:dyDescent="0.25">
      <c r="A46" s="102"/>
      <c r="B46" s="101"/>
      <c r="C46" s="99"/>
      <c r="D46" s="99"/>
      <c r="E46" s="99"/>
      <c r="F46" s="99"/>
      <c r="G46" s="99"/>
      <c r="H46" s="99"/>
      <c r="I46" s="99"/>
      <c r="J46" s="99"/>
    </row>
    <row r="47" spans="1:19" s="90" customFormat="1" x14ac:dyDescent="0.25">
      <c r="A47" s="102"/>
      <c r="B47" s="101"/>
      <c r="C47" s="99"/>
      <c r="D47" s="99"/>
      <c r="E47" s="99"/>
      <c r="F47" s="99"/>
      <c r="G47" s="99"/>
      <c r="H47" s="99"/>
      <c r="I47" s="99"/>
      <c r="J47" s="99"/>
    </row>
    <row r="48" spans="1:19" s="90" customFormat="1" x14ac:dyDescent="0.25">
      <c r="A48" s="102"/>
      <c r="B48" s="101"/>
      <c r="C48" s="99"/>
      <c r="D48" s="99"/>
      <c r="E48" s="99"/>
      <c r="F48" s="99"/>
      <c r="G48" s="99"/>
      <c r="H48" s="99"/>
      <c r="I48" s="99"/>
      <c r="J48" s="99"/>
    </row>
    <row r="49" spans="1:10" s="90" customFormat="1" x14ac:dyDescent="0.25">
      <c r="A49" s="102"/>
      <c r="B49" s="101"/>
      <c r="C49" s="99"/>
      <c r="D49" s="99"/>
      <c r="E49" s="99"/>
      <c r="F49" s="99"/>
      <c r="G49" s="99"/>
      <c r="H49" s="99"/>
      <c r="I49" s="99"/>
      <c r="J49" s="99"/>
    </row>
    <row r="50" spans="1:10" s="90" customFormat="1" hidden="1" x14ac:dyDescent="0.25">
      <c r="A50" s="137"/>
      <c r="B50" s="101"/>
      <c r="C50" s="99"/>
      <c r="D50" s="99"/>
      <c r="E50" s="99"/>
      <c r="F50" s="99"/>
      <c r="G50" s="99"/>
      <c r="H50" s="99"/>
      <c r="I50" s="99"/>
      <c r="J50" s="99"/>
    </row>
    <row r="51" spans="1:10" s="90" customFormat="1" hidden="1" x14ac:dyDescent="0.25">
      <c r="A51" s="137"/>
      <c r="B51" s="101"/>
      <c r="C51" s="99"/>
      <c r="D51" s="99"/>
      <c r="E51" s="99"/>
      <c r="F51" s="99"/>
      <c r="G51" s="99"/>
      <c r="H51" s="99"/>
      <c r="I51" s="99"/>
      <c r="J51" s="99"/>
    </row>
    <row r="52" spans="1:10" s="90" customFormat="1" hidden="1" x14ac:dyDescent="0.25">
      <c r="A52" s="137"/>
      <c r="B52" s="101"/>
      <c r="C52" s="99"/>
      <c r="D52" s="99"/>
      <c r="E52" s="99"/>
      <c r="F52" s="99"/>
      <c r="G52" s="99"/>
      <c r="H52" s="99"/>
      <c r="I52" s="99"/>
      <c r="J52" s="99"/>
    </row>
    <row r="53" spans="1:10" s="90" customFormat="1" hidden="1" x14ac:dyDescent="0.25">
      <c r="A53" s="137"/>
      <c r="B53" s="101"/>
      <c r="C53" s="99"/>
      <c r="D53" s="99"/>
      <c r="E53" s="99"/>
      <c r="F53" s="99"/>
      <c r="G53" s="99"/>
      <c r="H53" s="99"/>
      <c r="I53" s="99"/>
      <c r="J53" s="99"/>
    </row>
    <row r="54" spans="1:10" s="90" customFormat="1" hidden="1" x14ac:dyDescent="0.25">
      <c r="A54" s="137"/>
      <c r="B54" s="101"/>
      <c r="C54" s="99"/>
      <c r="D54" s="99"/>
      <c r="E54" s="99"/>
      <c r="F54" s="99"/>
      <c r="G54" s="99"/>
      <c r="H54" s="99"/>
      <c r="I54" s="99"/>
      <c r="J54" s="99"/>
    </row>
    <row r="55" spans="1:10" s="90" customFormat="1" hidden="1" x14ac:dyDescent="0.25">
      <c r="A55" s="100"/>
      <c r="B55" s="101"/>
      <c r="C55" s="99"/>
      <c r="D55" s="99"/>
      <c r="E55" s="99"/>
      <c r="F55" s="99"/>
      <c r="G55" s="99"/>
      <c r="H55" s="99"/>
      <c r="I55" s="99"/>
      <c r="J55" s="99"/>
    </row>
    <row r="56" spans="1:10" s="90" customFormat="1" hidden="1" x14ac:dyDescent="0.25">
      <c r="A56" s="100"/>
      <c r="B56" s="101"/>
      <c r="C56" s="99"/>
      <c r="D56" s="99"/>
      <c r="E56" s="99"/>
      <c r="F56" s="99"/>
      <c r="G56" s="99"/>
      <c r="H56" s="99"/>
      <c r="I56" s="99"/>
      <c r="J56" s="99"/>
    </row>
    <row r="57" spans="1:10" s="90" customFormat="1" hidden="1" x14ac:dyDescent="0.25">
      <c r="A57" s="100"/>
      <c r="B57" s="101"/>
      <c r="C57" s="99"/>
      <c r="D57" s="99"/>
      <c r="E57" s="99"/>
      <c r="F57" s="99"/>
      <c r="G57" s="99"/>
      <c r="H57" s="99"/>
      <c r="I57" s="99"/>
      <c r="J57" s="99"/>
    </row>
    <row r="58" spans="1:10" s="90" customFormat="1" x14ac:dyDescent="0.25">
      <c r="B58" s="99"/>
      <c r="C58" s="99"/>
      <c r="D58" s="99"/>
      <c r="E58" s="99"/>
      <c r="F58" s="99"/>
      <c r="G58" s="99"/>
      <c r="H58" s="99"/>
      <c r="I58" s="99"/>
      <c r="J58" s="99"/>
    </row>
    <row r="59" spans="1:10" s="90" customFormat="1" x14ac:dyDescent="0.25">
      <c r="B59" s="99"/>
      <c r="C59" s="99"/>
      <c r="D59" s="99"/>
      <c r="E59" s="99"/>
      <c r="F59" s="99"/>
      <c r="G59" s="99"/>
      <c r="H59" s="99"/>
      <c r="I59" s="99"/>
      <c r="J59" s="99"/>
    </row>
    <row r="60" spans="1:10" s="90" customFormat="1" x14ac:dyDescent="0.25">
      <c r="B60" s="99"/>
      <c r="C60" s="99"/>
      <c r="D60" s="99"/>
      <c r="E60" s="99"/>
      <c r="F60" s="99"/>
      <c r="G60" s="99"/>
      <c r="H60" s="99"/>
      <c r="I60" s="99"/>
      <c r="J60" s="99"/>
    </row>
    <row r="61" spans="1:10" s="90" customFormat="1" x14ac:dyDescent="0.25">
      <c r="B61" s="99"/>
      <c r="C61" s="99"/>
      <c r="D61" s="99"/>
      <c r="E61" s="99"/>
      <c r="F61" s="99"/>
      <c r="G61" s="99"/>
      <c r="H61" s="99"/>
      <c r="I61" s="99"/>
      <c r="J61" s="99"/>
    </row>
    <row r="62" spans="1:10" s="90" customFormat="1" x14ac:dyDescent="0.25">
      <c r="B62" s="99"/>
      <c r="C62" s="99"/>
      <c r="D62" s="99"/>
      <c r="E62" s="99"/>
      <c r="F62" s="99"/>
      <c r="G62" s="99"/>
      <c r="H62" s="99"/>
      <c r="I62" s="99"/>
      <c r="J62" s="99"/>
    </row>
  </sheetData>
  <sheetProtection algorithmName="SHA-512" hashValue="YJelVOeCfAH7hDOHUgvT1XcA7b4SB3IFNpi1JUS8443O+2qtONLb6dkcHhUUOUSJE/hbaIIFfMuZViCc9H35mA==" saltValue="eLY48kUPFMrrRaC/f+214w==" spinCount="100000" sheet="1" objects="1" scenarios="1"/>
  <protectedRanges>
    <protectedRange sqref="A7:A22" name="Bereich1"/>
    <protectedRange sqref="A24" name="Bereich1_1"/>
  </protectedRanges>
  <mergeCells count="28">
    <mergeCell ref="B39:J39"/>
    <mergeCell ref="A40:J40"/>
    <mergeCell ref="A41:A43"/>
    <mergeCell ref="B42:C42"/>
    <mergeCell ref="B43:J43"/>
    <mergeCell ref="A27:C27"/>
    <mergeCell ref="F27:J29"/>
    <mergeCell ref="A29:E29"/>
    <mergeCell ref="A36:A37"/>
    <mergeCell ref="B36:J36"/>
    <mergeCell ref="B37:J37"/>
    <mergeCell ref="J30:J34"/>
    <mergeCell ref="N5:N6"/>
    <mergeCell ref="A1:N1"/>
    <mergeCell ref="B2:N2"/>
    <mergeCell ref="B3:N3"/>
    <mergeCell ref="B4:I4"/>
    <mergeCell ref="J4:N4"/>
    <mergeCell ref="A5:A6"/>
    <mergeCell ref="B5:B6"/>
    <mergeCell ref="C5:C6"/>
    <mergeCell ref="D5:F5"/>
    <mergeCell ref="G5:H5"/>
    <mergeCell ref="I5:I6"/>
    <mergeCell ref="J5:J6"/>
    <mergeCell ref="K5:K6"/>
    <mergeCell ref="L5:L6"/>
    <mergeCell ref="M5:M6"/>
  </mergeCells>
  <conditionalFormatting sqref="I31:I34">
    <cfRule type="cellIs" dxfId="18" priority="1" operator="greaterThan">
      <formula>1</formula>
    </cfRule>
  </conditionalFormatting>
  <dataValidations count="2">
    <dataValidation type="list" allowBlank="1" showInputMessage="1" showErrorMessage="1" sqref="A7:A22">
      <formula1>"Ausstellung, Artist Lecture, Artist Talk"</formula1>
    </dataValidation>
    <dataValidation type="list" allowBlank="1" showInputMessage="1" showErrorMessage="1" sqref="C7:C22">
      <formula1>IF(A7="Ausstellung",Bildende,IF(A7="Artist Lecture",NULL,IF(A7="Artist Talk",NULL,"")))</formula1>
    </dataValidation>
  </dataValidations>
  <hyperlinks>
    <hyperlink ref="A28" r:id="rId1"/>
    <hyperlink ref="B42" r:id="rId2" display="https://igkultur.at/sites/default/files/posts/downloads/2023-10-01/Gehaltsschema_Kulturarbeit_2024.pdf"/>
    <hyperlink ref="B42:C42" r:id="rId3" display="Honorarempfehlungen Bildende Kunst"/>
  </hyperlinks>
  <pageMargins left="0.70866141732283472" right="0.70866141732283472" top="0.78740157480314965" bottom="1.8897637795275593" header="0.31496062992125984" footer="0.31496062992125984"/>
  <pageSetup paperSize="9" scale="43" fitToHeight="2" orientation="landscape"/>
  <headerFooter>
    <oddHeader>&amp;CDatenblatt "Fair Pay 2024" Abteilung 9 Land Steiermark / A16 Kulturamt Graz
Honorare Bildende Kunst</oddHeader>
    <oddFooter>&amp;CSeite &amp;P von &amp;N&amp;RStand 26.1.2024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B8FB7FC3-4026-407B-9EF4-80C76C376CEA}">
            <xm:f>NOT(ISERROR(SEARCH("-",F7)))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F7:H22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U62"/>
  <sheetViews>
    <sheetView showGridLines="0" topLeftCell="A7" zoomScale="85" zoomScaleNormal="85" zoomScalePageLayoutView="85" workbookViewId="0">
      <selection activeCell="H31" sqref="H31"/>
    </sheetView>
  </sheetViews>
  <sheetFormatPr baseColWidth="10" defaultColWidth="0" defaultRowHeight="15" zeroHeight="1" x14ac:dyDescent="0.25"/>
  <cols>
    <col min="1" max="1" width="61.7109375" style="1" customWidth="1"/>
    <col min="2" max="2" width="29.42578125" style="12" customWidth="1"/>
    <col min="3" max="11" width="18.28515625" style="12" customWidth="1"/>
    <col min="12" max="12" width="21" style="12" customWidth="1"/>
    <col min="13" max="16" width="15.7109375" style="1" hidden="1" customWidth="1"/>
    <col min="17" max="19" width="11.5703125" style="90" customWidth="1"/>
    <col min="20" max="21" width="11.5703125" style="90" hidden="1" customWidth="1"/>
    <col min="22" max="16384" width="11.5703125" style="1" hidden="1"/>
  </cols>
  <sheetData>
    <row r="1" spans="1:18" ht="70.5" customHeight="1" thickBot="1" x14ac:dyDescent="0.3">
      <c r="A1" s="171" t="s">
        <v>112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3"/>
      <c r="Q1" s="89"/>
    </row>
    <row r="2" spans="1:18" ht="28.9" customHeight="1" x14ac:dyDescent="0.25">
      <c r="A2" s="20" t="s">
        <v>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5"/>
      <c r="Q2" s="91"/>
      <c r="R2" s="92"/>
    </row>
    <row r="3" spans="1:18" ht="28.9" customHeight="1" thickBot="1" x14ac:dyDescent="0.3">
      <c r="A3" s="88" t="s">
        <v>71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7"/>
      <c r="Q3" s="93"/>
      <c r="R3" s="94"/>
    </row>
    <row r="4" spans="1:18" ht="31.5" customHeight="1" thickBot="1" x14ac:dyDescent="0.3">
      <c r="A4" s="2"/>
      <c r="B4" s="168" t="s">
        <v>1</v>
      </c>
      <c r="C4" s="169"/>
      <c r="D4" s="169"/>
      <c r="E4" s="169"/>
      <c r="F4" s="169"/>
      <c r="G4" s="169"/>
      <c r="H4" s="169"/>
      <c r="I4" s="169"/>
      <c r="J4" s="169"/>
      <c r="K4" s="169"/>
      <c r="L4" s="168" t="s">
        <v>108</v>
      </c>
      <c r="M4" s="169"/>
      <c r="N4" s="169"/>
      <c r="O4" s="169"/>
      <c r="P4" s="170"/>
      <c r="Q4" s="89"/>
    </row>
    <row r="5" spans="1:18" ht="15" customHeight="1" x14ac:dyDescent="0.25">
      <c r="A5" s="192" t="s">
        <v>106</v>
      </c>
      <c r="B5" s="176" t="s">
        <v>103</v>
      </c>
      <c r="C5" s="176" t="s">
        <v>116</v>
      </c>
      <c r="D5" s="176" t="s">
        <v>73</v>
      </c>
      <c r="E5" s="176" t="s">
        <v>120</v>
      </c>
      <c r="F5" s="178" t="s">
        <v>21</v>
      </c>
      <c r="G5" s="179"/>
      <c r="H5" s="231"/>
      <c r="I5" s="178" t="s">
        <v>18</v>
      </c>
      <c r="J5" s="179"/>
      <c r="K5" s="176" t="s">
        <v>35</v>
      </c>
      <c r="L5" s="180" t="s">
        <v>22</v>
      </c>
      <c r="M5" s="184" t="s">
        <v>33</v>
      </c>
      <c r="N5" s="182" t="s">
        <v>34</v>
      </c>
      <c r="O5" s="182" t="s">
        <v>32</v>
      </c>
      <c r="P5" s="188" t="s">
        <v>31</v>
      </c>
    </row>
    <row r="6" spans="1:18" ht="75" customHeight="1" x14ac:dyDescent="0.25">
      <c r="A6" s="193"/>
      <c r="B6" s="177"/>
      <c r="C6" s="177"/>
      <c r="D6" s="177"/>
      <c r="E6" s="177"/>
      <c r="F6" s="21" t="s">
        <v>123</v>
      </c>
      <c r="G6" s="21" t="s">
        <v>122</v>
      </c>
      <c r="H6" s="41" t="s">
        <v>3</v>
      </c>
      <c r="I6" s="21" t="s">
        <v>89</v>
      </c>
      <c r="J6" s="65" t="s">
        <v>90</v>
      </c>
      <c r="K6" s="177"/>
      <c r="L6" s="181"/>
      <c r="M6" s="185"/>
      <c r="N6" s="183"/>
      <c r="O6" s="183"/>
      <c r="P6" s="189"/>
    </row>
    <row r="7" spans="1:18" ht="22.7" customHeight="1" x14ac:dyDescent="0.25">
      <c r="A7" s="103"/>
      <c r="B7" s="117"/>
      <c r="C7" s="117"/>
      <c r="D7" s="117"/>
      <c r="E7" s="31"/>
      <c r="F7" s="35"/>
      <c r="G7" s="110">
        <f>IF(B7="ohne Vorstellung",(E7*33.5),IF(B7="mit 1 oder 2 Vorstellungen",390,IF(B7="ab 3 Vorstellungen",223,0)))</f>
        <v>0</v>
      </c>
      <c r="H7" s="111">
        <f>IF(B7="ohne Vorstellung",(F7-G7)*D7,IF(B7="mit 1 oder 2 Vorstellungen",(F7-G7)*(D7*C7),IF(B7="ab 3 Vorstellungen",(F7-G7)*(D7*C7),0)))</f>
        <v>0</v>
      </c>
      <c r="I7" s="111">
        <f>H7*0.243</f>
        <v>0</v>
      </c>
      <c r="J7" s="111">
        <f>H7*0.185</f>
        <v>0</v>
      </c>
      <c r="K7" s="148">
        <f>IF(B7="ohne Vorstellung",((F7-G7)*(D7)/(F7*D7)),IF(B7="mit 1 oder 2 Vorstellungen",(F7-G7)*(C7*D7)/(F7*C7*D7),IF(B7="ab 3 Vorstellungen",(F7-G7)*(C7*D7)/(F7*C7*D7),0)))</f>
        <v>0</v>
      </c>
      <c r="L7" s="3"/>
      <c r="M7" s="38"/>
      <c r="N7" s="112">
        <f t="shared" ref="N7:N22" si="0">IFERROR(M7/I7,0)</f>
        <v>0</v>
      </c>
      <c r="O7" s="38"/>
      <c r="P7" s="113">
        <f t="shared" ref="P7:P22" si="1">IFERROR(O7/J7,0)</f>
        <v>0</v>
      </c>
    </row>
    <row r="8" spans="1:18" ht="22.7" customHeight="1" x14ac:dyDescent="0.25">
      <c r="A8" s="103"/>
      <c r="B8" s="117"/>
      <c r="C8" s="117"/>
      <c r="D8" s="117"/>
      <c r="E8" s="31"/>
      <c r="F8" s="35"/>
      <c r="G8" s="110">
        <f t="shared" ref="G8:G22" si="2">IF(B8="ohne Vorstellung",(E8*33.5),IF(B8="mit 1 oder 2 Vorstellungen",390,IF(B8="ab 3 Vorstellungen",223,0)))</f>
        <v>0</v>
      </c>
      <c r="H8" s="111">
        <f t="shared" ref="H8:H22" si="3">IF(B8="ohne Vorstellung",(F8-G8)*D8,IF(B8="mit 1 oder 2 Vorstellungen",(F8-G8)*(D8*C8),IF(B8="ab 3 Vorstellungen",(F8-G8)*(D8*C8),0)))</f>
        <v>0</v>
      </c>
      <c r="I8" s="111">
        <f t="shared" ref="I8:I22" si="4">H8*0.243</f>
        <v>0</v>
      </c>
      <c r="J8" s="111">
        <f t="shared" ref="J8:J22" si="5">H8*0.185</f>
        <v>0</v>
      </c>
      <c r="K8" s="148">
        <f t="shared" ref="K8:K22" si="6">IF(B8="ohne Vorstellung",((F8-G8)*(D8)/(F8*D8)),IF(B8="mit 1 oder 2 Vorstellungen",(F8-G8)*(C8*D8)/(F8*C8*D8),IF(B8="ab 3 Vorstellungen",(F8-G8)*(C8*D8)/(F8*C8*D8),0)))</f>
        <v>0</v>
      </c>
      <c r="L8" s="3"/>
      <c r="M8" s="38"/>
      <c r="N8" s="112">
        <f t="shared" si="0"/>
        <v>0</v>
      </c>
      <c r="O8" s="38"/>
      <c r="P8" s="113">
        <f t="shared" si="1"/>
        <v>0</v>
      </c>
    </row>
    <row r="9" spans="1:18" ht="22.7" customHeight="1" x14ac:dyDescent="0.25">
      <c r="A9" s="103"/>
      <c r="B9" s="117"/>
      <c r="C9" s="117"/>
      <c r="D9" s="117"/>
      <c r="E9" s="31"/>
      <c r="F9" s="35"/>
      <c r="G9" s="110">
        <f t="shared" si="2"/>
        <v>0</v>
      </c>
      <c r="H9" s="111">
        <f t="shared" si="3"/>
        <v>0</v>
      </c>
      <c r="I9" s="111">
        <f t="shared" si="4"/>
        <v>0</v>
      </c>
      <c r="J9" s="111">
        <f t="shared" si="5"/>
        <v>0</v>
      </c>
      <c r="K9" s="148">
        <f t="shared" si="6"/>
        <v>0</v>
      </c>
      <c r="L9" s="3"/>
      <c r="M9" s="38"/>
      <c r="N9" s="112">
        <f t="shared" si="0"/>
        <v>0</v>
      </c>
      <c r="O9" s="38"/>
      <c r="P9" s="113">
        <f t="shared" si="1"/>
        <v>0</v>
      </c>
    </row>
    <row r="10" spans="1:18" ht="22.7" customHeight="1" x14ac:dyDescent="0.25">
      <c r="A10" s="103"/>
      <c r="B10" s="117"/>
      <c r="C10" s="117"/>
      <c r="D10" s="117"/>
      <c r="E10" s="31"/>
      <c r="F10" s="35"/>
      <c r="G10" s="110">
        <f t="shared" si="2"/>
        <v>0</v>
      </c>
      <c r="H10" s="111">
        <f t="shared" si="3"/>
        <v>0</v>
      </c>
      <c r="I10" s="111">
        <f t="shared" si="4"/>
        <v>0</v>
      </c>
      <c r="J10" s="111">
        <f t="shared" si="5"/>
        <v>0</v>
      </c>
      <c r="K10" s="148">
        <f t="shared" si="6"/>
        <v>0</v>
      </c>
      <c r="L10" s="3"/>
      <c r="M10" s="38"/>
      <c r="N10" s="112">
        <f t="shared" si="0"/>
        <v>0</v>
      </c>
      <c r="O10" s="38"/>
      <c r="P10" s="113">
        <f t="shared" si="1"/>
        <v>0</v>
      </c>
    </row>
    <row r="11" spans="1:18" ht="22.7" customHeight="1" x14ac:dyDescent="0.25">
      <c r="A11" s="103"/>
      <c r="B11" s="117"/>
      <c r="C11" s="117"/>
      <c r="D11" s="117"/>
      <c r="E11" s="31"/>
      <c r="F11" s="35"/>
      <c r="G11" s="110">
        <f t="shared" si="2"/>
        <v>0</v>
      </c>
      <c r="H11" s="111">
        <f t="shared" si="3"/>
        <v>0</v>
      </c>
      <c r="I11" s="111">
        <f t="shared" si="4"/>
        <v>0</v>
      </c>
      <c r="J11" s="111">
        <f t="shared" si="5"/>
        <v>0</v>
      </c>
      <c r="K11" s="148">
        <f t="shared" si="6"/>
        <v>0</v>
      </c>
      <c r="L11" s="3"/>
      <c r="M11" s="38"/>
      <c r="N11" s="112">
        <f t="shared" si="0"/>
        <v>0</v>
      </c>
      <c r="O11" s="38"/>
      <c r="P11" s="113">
        <f t="shared" si="1"/>
        <v>0</v>
      </c>
    </row>
    <row r="12" spans="1:18" ht="22.7" customHeight="1" x14ac:dyDescent="0.25">
      <c r="A12" s="103"/>
      <c r="B12" s="117"/>
      <c r="C12" s="117"/>
      <c r="D12" s="117"/>
      <c r="E12" s="31"/>
      <c r="F12" s="35"/>
      <c r="G12" s="110">
        <f t="shared" si="2"/>
        <v>0</v>
      </c>
      <c r="H12" s="111">
        <f t="shared" si="3"/>
        <v>0</v>
      </c>
      <c r="I12" s="111">
        <f t="shared" si="4"/>
        <v>0</v>
      </c>
      <c r="J12" s="111">
        <f t="shared" si="5"/>
        <v>0</v>
      </c>
      <c r="K12" s="148">
        <f t="shared" si="6"/>
        <v>0</v>
      </c>
      <c r="L12" s="3"/>
      <c r="M12" s="38"/>
      <c r="N12" s="112">
        <f t="shared" si="0"/>
        <v>0</v>
      </c>
      <c r="O12" s="38"/>
      <c r="P12" s="113">
        <f t="shared" si="1"/>
        <v>0</v>
      </c>
    </row>
    <row r="13" spans="1:18" ht="22.7" customHeight="1" x14ac:dyDescent="0.25">
      <c r="A13" s="103"/>
      <c r="B13" s="117"/>
      <c r="C13" s="117"/>
      <c r="D13" s="117"/>
      <c r="E13" s="31"/>
      <c r="F13" s="35"/>
      <c r="G13" s="110">
        <f t="shared" si="2"/>
        <v>0</v>
      </c>
      <c r="H13" s="111">
        <f t="shared" si="3"/>
        <v>0</v>
      </c>
      <c r="I13" s="111">
        <f t="shared" si="4"/>
        <v>0</v>
      </c>
      <c r="J13" s="111">
        <f t="shared" si="5"/>
        <v>0</v>
      </c>
      <c r="K13" s="148">
        <f t="shared" si="6"/>
        <v>0</v>
      </c>
      <c r="L13" s="3"/>
      <c r="M13" s="38"/>
      <c r="N13" s="112">
        <f t="shared" si="0"/>
        <v>0</v>
      </c>
      <c r="O13" s="38"/>
      <c r="P13" s="113">
        <f t="shared" si="1"/>
        <v>0</v>
      </c>
    </row>
    <row r="14" spans="1:18" ht="22.7" customHeight="1" x14ac:dyDescent="0.25">
      <c r="A14" s="103"/>
      <c r="B14" s="117"/>
      <c r="C14" s="117"/>
      <c r="D14" s="117"/>
      <c r="E14" s="31"/>
      <c r="F14" s="35"/>
      <c r="G14" s="110">
        <f t="shared" si="2"/>
        <v>0</v>
      </c>
      <c r="H14" s="111">
        <f t="shared" si="3"/>
        <v>0</v>
      </c>
      <c r="I14" s="111">
        <f t="shared" si="4"/>
        <v>0</v>
      </c>
      <c r="J14" s="111">
        <f t="shared" si="5"/>
        <v>0</v>
      </c>
      <c r="K14" s="148">
        <f t="shared" si="6"/>
        <v>0</v>
      </c>
      <c r="L14" s="3"/>
      <c r="M14" s="38"/>
      <c r="N14" s="112">
        <f t="shared" si="0"/>
        <v>0</v>
      </c>
      <c r="O14" s="38"/>
      <c r="P14" s="113">
        <f t="shared" si="1"/>
        <v>0</v>
      </c>
    </row>
    <row r="15" spans="1:18" ht="22.7" customHeight="1" x14ac:dyDescent="0.25">
      <c r="A15" s="103"/>
      <c r="B15" s="117"/>
      <c r="C15" s="117"/>
      <c r="D15" s="117"/>
      <c r="E15" s="31"/>
      <c r="F15" s="35"/>
      <c r="G15" s="110">
        <f t="shared" si="2"/>
        <v>0</v>
      </c>
      <c r="H15" s="111">
        <f t="shared" si="3"/>
        <v>0</v>
      </c>
      <c r="I15" s="111">
        <f t="shared" si="4"/>
        <v>0</v>
      </c>
      <c r="J15" s="111">
        <f t="shared" si="5"/>
        <v>0</v>
      </c>
      <c r="K15" s="148">
        <f t="shared" si="6"/>
        <v>0</v>
      </c>
      <c r="L15" s="3"/>
      <c r="M15" s="38"/>
      <c r="N15" s="112">
        <f t="shared" si="0"/>
        <v>0</v>
      </c>
      <c r="O15" s="38"/>
      <c r="P15" s="113">
        <f t="shared" si="1"/>
        <v>0</v>
      </c>
    </row>
    <row r="16" spans="1:18" ht="22.7" customHeight="1" x14ac:dyDescent="0.25">
      <c r="A16" s="103"/>
      <c r="B16" s="117"/>
      <c r="C16" s="117"/>
      <c r="D16" s="117"/>
      <c r="E16" s="31"/>
      <c r="F16" s="35"/>
      <c r="G16" s="110">
        <f t="shared" si="2"/>
        <v>0</v>
      </c>
      <c r="H16" s="111">
        <f t="shared" si="3"/>
        <v>0</v>
      </c>
      <c r="I16" s="111">
        <f t="shared" si="4"/>
        <v>0</v>
      </c>
      <c r="J16" s="111">
        <f t="shared" si="5"/>
        <v>0</v>
      </c>
      <c r="K16" s="148">
        <f t="shared" si="6"/>
        <v>0</v>
      </c>
      <c r="L16" s="3"/>
      <c r="M16" s="38"/>
      <c r="N16" s="112">
        <f t="shared" si="0"/>
        <v>0</v>
      </c>
      <c r="O16" s="38"/>
      <c r="P16" s="113">
        <f t="shared" si="1"/>
        <v>0</v>
      </c>
    </row>
    <row r="17" spans="1:16" ht="22.7" customHeight="1" x14ac:dyDescent="0.25">
      <c r="A17" s="103"/>
      <c r="B17" s="117"/>
      <c r="C17" s="117"/>
      <c r="D17" s="117"/>
      <c r="E17" s="31"/>
      <c r="F17" s="35"/>
      <c r="G17" s="110">
        <f t="shared" si="2"/>
        <v>0</v>
      </c>
      <c r="H17" s="111">
        <f t="shared" si="3"/>
        <v>0</v>
      </c>
      <c r="I17" s="111">
        <f t="shared" si="4"/>
        <v>0</v>
      </c>
      <c r="J17" s="111">
        <f t="shared" si="5"/>
        <v>0</v>
      </c>
      <c r="K17" s="148">
        <f t="shared" si="6"/>
        <v>0</v>
      </c>
      <c r="L17" s="3"/>
      <c r="M17" s="38"/>
      <c r="N17" s="112">
        <f t="shared" si="0"/>
        <v>0</v>
      </c>
      <c r="O17" s="38"/>
      <c r="P17" s="113">
        <f t="shared" si="1"/>
        <v>0</v>
      </c>
    </row>
    <row r="18" spans="1:16" ht="22.7" customHeight="1" x14ac:dyDescent="0.25">
      <c r="A18" s="103"/>
      <c r="B18" s="117"/>
      <c r="C18" s="117"/>
      <c r="D18" s="117"/>
      <c r="E18" s="31"/>
      <c r="F18" s="35"/>
      <c r="G18" s="110">
        <f t="shared" si="2"/>
        <v>0</v>
      </c>
      <c r="H18" s="111">
        <f t="shared" si="3"/>
        <v>0</v>
      </c>
      <c r="I18" s="111">
        <f t="shared" si="4"/>
        <v>0</v>
      </c>
      <c r="J18" s="111">
        <f t="shared" si="5"/>
        <v>0</v>
      </c>
      <c r="K18" s="148">
        <f t="shared" si="6"/>
        <v>0</v>
      </c>
      <c r="L18" s="3"/>
      <c r="M18" s="38"/>
      <c r="N18" s="112">
        <f t="shared" si="0"/>
        <v>0</v>
      </c>
      <c r="O18" s="38"/>
      <c r="P18" s="113">
        <f t="shared" si="1"/>
        <v>0</v>
      </c>
    </row>
    <row r="19" spans="1:16" ht="22.7" customHeight="1" x14ac:dyDescent="0.25">
      <c r="A19" s="103"/>
      <c r="B19" s="117"/>
      <c r="C19" s="117"/>
      <c r="D19" s="117"/>
      <c r="E19" s="31"/>
      <c r="F19" s="35"/>
      <c r="G19" s="110">
        <f t="shared" si="2"/>
        <v>0</v>
      </c>
      <c r="H19" s="111">
        <f t="shared" si="3"/>
        <v>0</v>
      </c>
      <c r="I19" s="111">
        <f t="shared" si="4"/>
        <v>0</v>
      </c>
      <c r="J19" s="111">
        <f t="shared" si="5"/>
        <v>0</v>
      </c>
      <c r="K19" s="148">
        <f t="shared" si="6"/>
        <v>0</v>
      </c>
      <c r="L19" s="3"/>
      <c r="M19" s="38"/>
      <c r="N19" s="112">
        <f t="shared" si="0"/>
        <v>0</v>
      </c>
      <c r="O19" s="38"/>
      <c r="P19" s="113">
        <f t="shared" si="1"/>
        <v>0</v>
      </c>
    </row>
    <row r="20" spans="1:16" ht="22.7" customHeight="1" x14ac:dyDescent="0.25">
      <c r="A20" s="103"/>
      <c r="B20" s="117"/>
      <c r="C20" s="117"/>
      <c r="D20" s="117"/>
      <c r="E20" s="31"/>
      <c r="F20" s="35"/>
      <c r="G20" s="110">
        <f t="shared" si="2"/>
        <v>0</v>
      </c>
      <c r="H20" s="111">
        <f t="shared" si="3"/>
        <v>0</v>
      </c>
      <c r="I20" s="111">
        <f t="shared" si="4"/>
        <v>0</v>
      </c>
      <c r="J20" s="111">
        <f t="shared" si="5"/>
        <v>0</v>
      </c>
      <c r="K20" s="148">
        <f t="shared" si="6"/>
        <v>0</v>
      </c>
      <c r="L20" s="3"/>
      <c r="M20" s="38"/>
      <c r="N20" s="112">
        <f t="shared" si="0"/>
        <v>0</v>
      </c>
      <c r="O20" s="38"/>
      <c r="P20" s="113">
        <f t="shared" si="1"/>
        <v>0</v>
      </c>
    </row>
    <row r="21" spans="1:16" ht="22.7" customHeight="1" x14ac:dyDescent="0.25">
      <c r="A21" s="103"/>
      <c r="B21" s="117"/>
      <c r="C21" s="117"/>
      <c r="D21" s="117"/>
      <c r="E21" s="31"/>
      <c r="F21" s="35"/>
      <c r="G21" s="110">
        <f t="shared" si="2"/>
        <v>0</v>
      </c>
      <c r="H21" s="111">
        <f t="shared" si="3"/>
        <v>0</v>
      </c>
      <c r="I21" s="111">
        <f t="shared" si="4"/>
        <v>0</v>
      </c>
      <c r="J21" s="111">
        <f t="shared" si="5"/>
        <v>0</v>
      </c>
      <c r="K21" s="148">
        <f t="shared" si="6"/>
        <v>0</v>
      </c>
      <c r="L21" s="3"/>
      <c r="M21" s="38"/>
      <c r="N21" s="112">
        <f t="shared" si="0"/>
        <v>0</v>
      </c>
      <c r="O21" s="38"/>
      <c r="P21" s="113">
        <f t="shared" si="1"/>
        <v>0</v>
      </c>
    </row>
    <row r="22" spans="1:16" ht="22.7" customHeight="1" x14ac:dyDescent="0.25">
      <c r="A22" s="103"/>
      <c r="B22" s="117"/>
      <c r="C22" s="117"/>
      <c r="D22" s="117"/>
      <c r="E22" s="31"/>
      <c r="F22" s="35"/>
      <c r="G22" s="110">
        <f t="shared" si="2"/>
        <v>0</v>
      </c>
      <c r="H22" s="111">
        <f t="shared" si="3"/>
        <v>0</v>
      </c>
      <c r="I22" s="111">
        <f t="shared" si="4"/>
        <v>0</v>
      </c>
      <c r="J22" s="111">
        <f t="shared" si="5"/>
        <v>0</v>
      </c>
      <c r="K22" s="148">
        <f t="shared" si="6"/>
        <v>0</v>
      </c>
      <c r="L22" s="3"/>
      <c r="M22" s="38"/>
      <c r="N22" s="112">
        <f t="shared" si="0"/>
        <v>0</v>
      </c>
      <c r="O22" s="38"/>
      <c r="P22" s="113">
        <f t="shared" si="1"/>
        <v>0</v>
      </c>
    </row>
    <row r="23" spans="1:16" x14ac:dyDescent="0.25">
      <c r="A23" s="85" t="s">
        <v>104</v>
      </c>
      <c r="B23" s="118"/>
      <c r="C23" s="118"/>
      <c r="D23" s="118"/>
      <c r="E23" s="45"/>
      <c r="F23" s="46"/>
      <c r="G23" s="46"/>
      <c r="H23" s="46"/>
      <c r="I23" s="46"/>
      <c r="J23" s="46"/>
      <c r="K23" s="47"/>
      <c r="L23" s="78"/>
      <c r="M23" s="48"/>
      <c r="N23" s="49"/>
      <c r="O23" s="46"/>
      <c r="P23" s="50"/>
    </row>
    <row r="24" spans="1:16" x14ac:dyDescent="0.25">
      <c r="A24" s="85" t="s">
        <v>5</v>
      </c>
      <c r="B24" s="118"/>
      <c r="C24" s="118"/>
      <c r="D24" s="118"/>
      <c r="E24" s="45"/>
      <c r="F24" s="46"/>
      <c r="G24" s="46"/>
      <c r="H24" s="46"/>
      <c r="I24" s="46"/>
      <c r="J24" s="46"/>
      <c r="K24" s="51"/>
      <c r="L24" s="78"/>
      <c r="M24" s="48"/>
      <c r="N24" s="49"/>
      <c r="O24" s="46"/>
      <c r="P24" s="50"/>
    </row>
    <row r="25" spans="1:16" x14ac:dyDescent="0.25">
      <c r="A25" s="85" t="s">
        <v>6</v>
      </c>
      <c r="B25" s="119"/>
      <c r="C25" s="119"/>
      <c r="D25" s="119"/>
      <c r="E25" s="52"/>
      <c r="F25" s="53"/>
      <c r="G25" s="53"/>
      <c r="H25" s="53"/>
      <c r="I25" s="53"/>
      <c r="J25" s="53"/>
      <c r="K25" s="54"/>
      <c r="L25" s="79"/>
      <c r="M25" s="48"/>
      <c r="N25" s="49"/>
      <c r="O25" s="46"/>
      <c r="P25" s="50"/>
    </row>
    <row r="26" spans="1:16" ht="15.75" thickBot="1" x14ac:dyDescent="0.3">
      <c r="A26" s="86" t="s">
        <v>7</v>
      </c>
      <c r="B26" s="44" t="s">
        <v>47</v>
      </c>
      <c r="C26" s="167">
        <f>SUM(C7:C22)</f>
        <v>0</v>
      </c>
      <c r="D26" s="120">
        <f>SUM(D7:D22)</f>
        <v>0</v>
      </c>
      <c r="E26" s="121">
        <f>SUM(E7:E22)</f>
        <v>0</v>
      </c>
      <c r="F26" s="37">
        <f>SUM(F7:F22)</f>
        <v>0</v>
      </c>
      <c r="G26" s="37">
        <f>SUM(G7:G22)</f>
        <v>0</v>
      </c>
      <c r="H26" s="36">
        <f>SUMIF(H7:H22,"&lt;0",H7:H22)</f>
        <v>0</v>
      </c>
      <c r="I26" s="36">
        <f>SUMIF(I7:I22,"&lt;0",I7:I22)</f>
        <v>0</v>
      </c>
      <c r="J26" s="36">
        <f>SUMIF(J7:J22,"&lt;0",J7:J22)</f>
        <v>0</v>
      </c>
      <c r="K26" s="36" t="s">
        <v>47</v>
      </c>
      <c r="L26" s="80">
        <f t="shared" ref="L26:P26" si="7">SUM(L7:L22)</f>
        <v>0</v>
      </c>
      <c r="M26" s="66">
        <f t="shared" si="7"/>
        <v>0</v>
      </c>
      <c r="N26" s="55">
        <f t="shared" si="7"/>
        <v>0</v>
      </c>
      <c r="O26" s="56">
        <f t="shared" si="7"/>
        <v>0</v>
      </c>
      <c r="P26" s="57">
        <f t="shared" si="7"/>
        <v>0</v>
      </c>
    </row>
    <row r="27" spans="1:16" ht="15" customHeight="1" x14ac:dyDescent="0.25">
      <c r="A27" s="226" t="s">
        <v>25</v>
      </c>
      <c r="B27" s="227"/>
      <c r="C27" s="227"/>
      <c r="D27" s="227"/>
      <c r="E27" s="227"/>
      <c r="F27" s="105"/>
      <c r="G27" s="106"/>
      <c r="H27" s="232" t="s">
        <v>28</v>
      </c>
      <c r="I27" s="211"/>
      <c r="J27" s="211"/>
      <c r="K27" s="211"/>
      <c r="L27" s="212"/>
      <c r="M27" s="90"/>
      <c r="N27" s="90"/>
      <c r="O27" s="90"/>
      <c r="P27" s="90"/>
    </row>
    <row r="28" spans="1:16" ht="15" customHeight="1" x14ac:dyDescent="0.25">
      <c r="A28" s="109" t="s">
        <v>88</v>
      </c>
      <c r="B28" s="64"/>
      <c r="C28" s="64"/>
      <c r="D28" s="64"/>
      <c r="E28" s="64"/>
      <c r="F28" s="107"/>
      <c r="G28" s="108"/>
      <c r="H28" s="233"/>
      <c r="I28" s="213"/>
      <c r="J28" s="213"/>
      <c r="K28" s="213"/>
      <c r="L28" s="214"/>
      <c r="M28" s="90"/>
      <c r="N28" s="90"/>
      <c r="O28" s="90"/>
      <c r="P28" s="90"/>
    </row>
    <row r="29" spans="1:16" ht="57.6" customHeight="1" thickBot="1" x14ac:dyDescent="0.3">
      <c r="A29" s="229" t="s">
        <v>124</v>
      </c>
      <c r="B29" s="230"/>
      <c r="C29" s="230"/>
      <c r="D29" s="230"/>
      <c r="E29" s="230"/>
      <c r="F29" s="230"/>
      <c r="G29" s="235"/>
      <c r="H29" s="234"/>
      <c r="I29" s="215"/>
      <c r="J29" s="215"/>
      <c r="K29" s="215"/>
      <c r="L29" s="216"/>
      <c r="M29" s="90"/>
      <c r="N29" s="90"/>
      <c r="O29" s="90"/>
      <c r="P29" s="90"/>
    </row>
    <row r="30" spans="1:16" ht="30" x14ac:dyDescent="0.25">
      <c r="A30" s="25" t="s">
        <v>8</v>
      </c>
      <c r="B30" s="26" t="s">
        <v>9</v>
      </c>
      <c r="C30" s="26" t="s">
        <v>10</v>
      </c>
      <c r="D30" s="26" t="s">
        <v>11</v>
      </c>
      <c r="E30" s="26" t="s">
        <v>12</v>
      </c>
      <c r="F30" s="26" t="s">
        <v>13</v>
      </c>
      <c r="G30" s="26" t="s">
        <v>14</v>
      </c>
      <c r="H30" s="26" t="s">
        <v>15</v>
      </c>
      <c r="I30" s="26" t="s">
        <v>66</v>
      </c>
      <c r="J30" s="157"/>
      <c r="K30" s="157"/>
      <c r="L30" s="160"/>
      <c r="M30" s="90"/>
      <c r="N30" s="90"/>
      <c r="O30" s="90"/>
      <c r="P30" s="90"/>
    </row>
    <row r="31" spans="1:16" ht="22.5" customHeight="1" x14ac:dyDescent="0.25">
      <c r="A31" s="22">
        <v>2021</v>
      </c>
      <c r="B31" s="62"/>
      <c r="C31" s="62"/>
      <c r="D31" s="115">
        <f>IFERROR(C31/B31,0)</f>
        <v>0</v>
      </c>
      <c r="E31" s="62"/>
      <c r="F31" s="115">
        <f>IFERROR(E31/B31,0)</f>
        <v>0</v>
      </c>
      <c r="G31" s="62"/>
      <c r="H31" s="115">
        <f>IFERROR(G31/B31,0)</f>
        <v>0</v>
      </c>
      <c r="I31" s="115">
        <f>D31+F31+H31</f>
        <v>0</v>
      </c>
      <c r="J31" s="158"/>
      <c r="K31" s="158"/>
      <c r="L31" s="161"/>
      <c r="M31" s="90"/>
      <c r="N31" s="90"/>
      <c r="O31" s="90"/>
      <c r="P31" s="90"/>
    </row>
    <row r="32" spans="1:16" ht="22.5" customHeight="1" x14ac:dyDescent="0.25">
      <c r="A32" s="22">
        <v>2022</v>
      </c>
      <c r="B32" s="62"/>
      <c r="C32" s="62"/>
      <c r="D32" s="115">
        <f t="shared" ref="D32:D34" si="8">IFERROR(C32/B32,0)</f>
        <v>0</v>
      </c>
      <c r="E32" s="62"/>
      <c r="F32" s="115">
        <f t="shared" ref="F32:F34" si="9">IFERROR(E32/B32,0)</f>
        <v>0</v>
      </c>
      <c r="G32" s="62"/>
      <c r="H32" s="115">
        <f t="shared" ref="H32:H34" si="10">IFERROR(G32/B32,0)</f>
        <v>0</v>
      </c>
      <c r="I32" s="115">
        <f t="shared" ref="I32:I34" si="11">D32+F32+H32</f>
        <v>0</v>
      </c>
      <c r="J32" s="158"/>
      <c r="K32" s="158"/>
      <c r="L32" s="161"/>
      <c r="M32" s="90"/>
      <c r="N32" s="90"/>
      <c r="O32" s="90"/>
      <c r="P32" s="90"/>
    </row>
    <row r="33" spans="1:21" ht="22.5" customHeight="1" x14ac:dyDescent="0.25">
      <c r="A33" s="23">
        <v>2023</v>
      </c>
      <c r="B33" s="62"/>
      <c r="C33" s="62"/>
      <c r="D33" s="115">
        <f t="shared" si="8"/>
        <v>0</v>
      </c>
      <c r="E33" s="62"/>
      <c r="F33" s="115">
        <f t="shared" si="9"/>
        <v>0</v>
      </c>
      <c r="G33" s="62"/>
      <c r="H33" s="115">
        <f t="shared" si="10"/>
        <v>0</v>
      </c>
      <c r="I33" s="115">
        <f t="shared" si="11"/>
        <v>0</v>
      </c>
      <c r="J33" s="158"/>
      <c r="K33" s="158"/>
      <c r="L33" s="161"/>
      <c r="M33" s="90"/>
      <c r="N33" s="90"/>
      <c r="O33" s="90"/>
      <c r="P33" s="90"/>
    </row>
    <row r="34" spans="1:21" ht="22.5" customHeight="1" thickBot="1" x14ac:dyDescent="0.3">
      <c r="A34" s="24" t="s">
        <v>19</v>
      </c>
      <c r="B34" s="62"/>
      <c r="C34" s="62"/>
      <c r="D34" s="115">
        <f t="shared" si="8"/>
        <v>0</v>
      </c>
      <c r="E34" s="62"/>
      <c r="F34" s="115">
        <f t="shared" si="9"/>
        <v>0</v>
      </c>
      <c r="G34" s="62"/>
      <c r="H34" s="115">
        <f t="shared" si="10"/>
        <v>0</v>
      </c>
      <c r="I34" s="116">
        <f t="shared" si="11"/>
        <v>0</v>
      </c>
      <c r="J34" s="159"/>
      <c r="K34" s="159"/>
      <c r="L34" s="162"/>
      <c r="M34" s="90"/>
      <c r="N34" s="90"/>
      <c r="O34" s="90"/>
      <c r="P34" s="90"/>
    </row>
    <row r="35" spans="1:21" s="7" customFormat="1" ht="15.75" thickBot="1" x14ac:dyDescent="0.3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6"/>
      <c r="M35" s="90"/>
      <c r="N35" s="90"/>
      <c r="O35" s="90"/>
      <c r="P35" s="90"/>
      <c r="Q35" s="90"/>
      <c r="R35" s="90"/>
      <c r="S35" s="90"/>
      <c r="T35" s="90"/>
      <c r="U35" s="90"/>
    </row>
    <row r="36" spans="1:21" ht="15.75" customHeight="1" x14ac:dyDescent="0.25">
      <c r="A36" s="208" t="s">
        <v>16</v>
      </c>
      <c r="B36" s="228" t="s">
        <v>17</v>
      </c>
      <c r="C36" s="199"/>
      <c r="D36" s="199"/>
      <c r="E36" s="199"/>
      <c r="F36" s="199"/>
      <c r="G36" s="199"/>
      <c r="H36" s="199"/>
      <c r="I36" s="199"/>
      <c r="J36" s="199"/>
      <c r="K36" s="199"/>
      <c r="L36" s="200"/>
      <c r="M36" s="90"/>
      <c r="N36" s="90"/>
      <c r="O36" s="90"/>
      <c r="P36" s="90"/>
    </row>
    <row r="37" spans="1:21" ht="50.25" customHeight="1" thickBot="1" x14ac:dyDescent="0.3">
      <c r="A37" s="210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5"/>
      <c r="M37" s="90"/>
      <c r="N37" s="90"/>
      <c r="O37" s="90"/>
      <c r="P37" s="90"/>
    </row>
    <row r="38" spans="1:21" s="7" customFormat="1" ht="15.75" thickBot="1" x14ac:dyDescent="0.3">
      <c r="A38" s="8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90"/>
      <c r="N38" s="90"/>
      <c r="O38" s="90"/>
      <c r="P38" s="90"/>
      <c r="Q38" s="90"/>
      <c r="R38" s="90"/>
      <c r="S38" s="90"/>
      <c r="T38" s="90"/>
      <c r="U38" s="90"/>
    </row>
    <row r="39" spans="1:21" ht="60" customHeight="1" thickBot="1" x14ac:dyDescent="0.3">
      <c r="A39" s="27" t="s">
        <v>68</v>
      </c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4"/>
      <c r="M39" s="90"/>
      <c r="N39" s="90"/>
      <c r="O39" s="90"/>
      <c r="P39" s="90"/>
    </row>
    <row r="40" spans="1:21" s="7" customFormat="1" ht="15.75" thickBot="1" x14ac:dyDescent="0.3">
      <c r="A40" s="205"/>
      <c r="B40" s="206"/>
      <c r="C40" s="206"/>
      <c r="D40" s="206"/>
      <c r="E40" s="206"/>
      <c r="F40" s="206"/>
      <c r="G40" s="206"/>
      <c r="H40" s="206"/>
      <c r="I40" s="207"/>
      <c r="J40" s="207"/>
      <c r="K40" s="207"/>
      <c r="L40" s="207"/>
      <c r="M40" s="90"/>
      <c r="N40" s="90"/>
      <c r="O40" s="90"/>
      <c r="P40" s="90"/>
      <c r="Q40" s="90"/>
      <c r="R40" s="90"/>
      <c r="S40" s="90"/>
      <c r="T40" s="90"/>
      <c r="U40" s="90"/>
    </row>
    <row r="41" spans="1:21" ht="15" customHeight="1" x14ac:dyDescent="0.25">
      <c r="A41" s="208" t="s">
        <v>94</v>
      </c>
      <c r="B41" s="58" t="s">
        <v>48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90"/>
      <c r="N41" s="90"/>
      <c r="O41" s="90"/>
      <c r="P41" s="90"/>
    </row>
    <row r="42" spans="1:21" ht="15" customHeight="1" x14ac:dyDescent="0.25">
      <c r="A42" s="209"/>
      <c r="B42" s="197" t="s">
        <v>88</v>
      </c>
      <c r="C42" s="198"/>
      <c r="D42" s="198"/>
      <c r="E42" s="198"/>
      <c r="F42" s="198"/>
      <c r="G42" s="10"/>
      <c r="H42" s="10"/>
      <c r="I42" s="10"/>
      <c r="J42" s="10"/>
      <c r="K42" s="10"/>
      <c r="L42" s="11"/>
      <c r="M42" s="90"/>
      <c r="N42" s="90"/>
      <c r="O42" s="90"/>
      <c r="P42" s="90"/>
    </row>
    <row r="43" spans="1:21" ht="45" customHeight="1" thickBot="1" x14ac:dyDescent="0.3">
      <c r="A43" s="210"/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1"/>
      <c r="M43" s="90"/>
      <c r="N43" s="90"/>
      <c r="O43" s="90"/>
      <c r="P43" s="90"/>
    </row>
    <row r="44" spans="1:21" s="90" customFormat="1" x14ac:dyDescent="0.25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</row>
    <row r="45" spans="1:21" s="90" customFormat="1" x14ac:dyDescent="0.25">
      <c r="A45" s="100"/>
      <c r="B45" s="101"/>
      <c r="C45" s="101"/>
      <c r="D45" s="101"/>
      <c r="E45" s="99"/>
      <c r="F45" s="99"/>
      <c r="G45" s="99"/>
      <c r="H45" s="99"/>
      <c r="I45" s="99"/>
      <c r="J45" s="99"/>
      <c r="K45" s="99"/>
      <c r="L45" s="99"/>
    </row>
    <row r="46" spans="1:21" s="90" customFormat="1" x14ac:dyDescent="0.25">
      <c r="A46" s="102"/>
      <c r="B46" s="101"/>
      <c r="C46" s="101"/>
      <c r="D46" s="101"/>
      <c r="E46" s="99"/>
      <c r="F46" s="99"/>
      <c r="G46" s="99"/>
      <c r="H46" s="99"/>
      <c r="I46" s="99"/>
      <c r="J46" s="99"/>
      <c r="K46" s="99"/>
      <c r="L46" s="99"/>
    </row>
    <row r="47" spans="1:21" s="90" customFormat="1" x14ac:dyDescent="0.25">
      <c r="A47" s="102"/>
      <c r="B47" s="101"/>
      <c r="C47" s="101"/>
      <c r="D47" s="101"/>
      <c r="E47" s="99"/>
      <c r="F47" s="99"/>
      <c r="G47" s="99"/>
      <c r="H47" s="99"/>
      <c r="I47" s="99"/>
      <c r="J47" s="99"/>
      <c r="K47" s="99"/>
      <c r="L47" s="99"/>
    </row>
    <row r="48" spans="1:21" s="90" customFormat="1" x14ac:dyDescent="0.25">
      <c r="A48" s="102"/>
      <c r="B48" s="101"/>
      <c r="C48" s="101"/>
      <c r="D48" s="101"/>
      <c r="E48" s="99"/>
      <c r="F48" s="99"/>
      <c r="G48" s="99"/>
      <c r="H48" s="99"/>
      <c r="I48" s="99"/>
      <c r="J48" s="99"/>
      <c r="K48" s="99"/>
      <c r="L48" s="99"/>
    </row>
    <row r="49" spans="1:12" s="90" customFormat="1" x14ac:dyDescent="0.25">
      <c r="A49" s="102"/>
      <c r="B49" s="101"/>
      <c r="C49" s="101"/>
      <c r="D49" s="101"/>
      <c r="E49" s="99"/>
      <c r="F49" s="99"/>
      <c r="G49" s="99"/>
      <c r="H49" s="99"/>
      <c r="I49" s="99"/>
      <c r="J49" s="99"/>
      <c r="K49" s="99"/>
      <c r="L49" s="99"/>
    </row>
    <row r="50" spans="1:12" hidden="1" x14ac:dyDescent="0.25">
      <c r="A50" s="34"/>
      <c r="B50" s="33"/>
      <c r="C50" s="33"/>
      <c r="D50" s="33"/>
    </row>
    <row r="51" spans="1:12" hidden="1" x14ac:dyDescent="0.25">
      <c r="A51" s="34"/>
      <c r="B51" s="33"/>
      <c r="C51" s="33"/>
      <c r="D51" s="33"/>
    </row>
    <row r="52" spans="1:12" hidden="1" x14ac:dyDescent="0.25">
      <c r="A52" s="34"/>
      <c r="B52" s="33"/>
      <c r="C52" s="33"/>
      <c r="D52" s="33"/>
    </row>
    <row r="53" spans="1:12" hidden="1" x14ac:dyDescent="0.25">
      <c r="A53" s="34"/>
      <c r="B53" s="33"/>
      <c r="C53" s="33"/>
      <c r="D53" s="33"/>
    </row>
    <row r="54" spans="1:12" hidden="1" x14ac:dyDescent="0.25">
      <c r="A54" s="34"/>
      <c r="B54" s="33"/>
      <c r="C54" s="33"/>
      <c r="D54" s="33"/>
    </row>
    <row r="55" spans="1:12" hidden="1" x14ac:dyDescent="0.25">
      <c r="A55" s="32"/>
      <c r="B55" s="33"/>
      <c r="C55" s="33"/>
      <c r="D55" s="33"/>
    </row>
    <row r="56" spans="1:12" hidden="1" x14ac:dyDescent="0.25">
      <c r="A56" s="32"/>
      <c r="B56" s="33"/>
      <c r="C56" s="33"/>
      <c r="D56" s="33"/>
    </row>
    <row r="57" spans="1:12" hidden="1" x14ac:dyDescent="0.25">
      <c r="A57" s="32"/>
      <c r="B57" s="33"/>
      <c r="C57" s="33"/>
      <c r="D57" s="33"/>
    </row>
    <row r="58" spans="1:12" s="90" customFormat="1" x14ac:dyDescent="0.25"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</row>
    <row r="59" spans="1:12" s="90" customFormat="1" x14ac:dyDescent="0.25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</row>
    <row r="60" spans="1:12" s="90" customFormat="1" x14ac:dyDescent="0.25"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</row>
    <row r="61" spans="1:12" s="90" customFormat="1" x14ac:dyDescent="0.25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</row>
    <row r="62" spans="1:12" s="90" customFormat="1" x14ac:dyDescent="0.25"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</row>
  </sheetData>
  <sheetProtection algorithmName="SHA-512" hashValue="TnOBRM4Aen3STNCOHCXGNKj5+/YJtICmiAjTi21C+ez8qJLIz4gw5aT/Uu0td2Gxa+/RP83OGzpurY9KU1HgYg==" saltValue="ZcqcavjiPzI5MQixB/WKiA==" spinCount="100000" sheet="1" objects="1" scenarios="1"/>
  <protectedRanges>
    <protectedRange sqref="A7:A18" name="Bereich1"/>
    <protectedRange sqref="A24" name="Bereich1_1"/>
  </protectedRanges>
  <mergeCells count="29">
    <mergeCell ref="D5:D6"/>
    <mergeCell ref="B39:L39"/>
    <mergeCell ref="A40:L40"/>
    <mergeCell ref="A41:A43"/>
    <mergeCell ref="B43:L43"/>
    <mergeCell ref="B42:F42"/>
    <mergeCell ref="A27:E27"/>
    <mergeCell ref="H27:L29"/>
    <mergeCell ref="A29:G29"/>
    <mergeCell ref="A36:A37"/>
    <mergeCell ref="B36:L36"/>
    <mergeCell ref="B37:L37"/>
    <mergeCell ref="C5:C6"/>
    <mergeCell ref="P5:P6"/>
    <mergeCell ref="A1:P1"/>
    <mergeCell ref="B2:P2"/>
    <mergeCell ref="B3:P3"/>
    <mergeCell ref="B4:K4"/>
    <mergeCell ref="L4:P4"/>
    <mergeCell ref="A5:A6"/>
    <mergeCell ref="B5:B6"/>
    <mergeCell ref="E5:E6"/>
    <mergeCell ref="F5:H5"/>
    <mergeCell ref="I5:J5"/>
    <mergeCell ref="K5:K6"/>
    <mergeCell ref="L5:L6"/>
    <mergeCell ref="M5:M6"/>
    <mergeCell ref="N5:N6"/>
    <mergeCell ref="O5:O6"/>
  </mergeCells>
  <conditionalFormatting sqref="B9:C13 B15:C22">
    <cfRule type="expression" dxfId="16" priority="9">
      <formula>"B7=""ohne Vorstellung"""</formula>
    </cfRule>
  </conditionalFormatting>
  <conditionalFormatting sqref="I31:I34">
    <cfRule type="cellIs" dxfId="15" priority="4" operator="greaterThan">
      <formula>1</formula>
    </cfRule>
  </conditionalFormatting>
  <conditionalFormatting sqref="B8:C8">
    <cfRule type="expression" dxfId="14" priority="3">
      <formula>"B7=""ohne Vorstellung"""</formula>
    </cfRule>
  </conditionalFormatting>
  <conditionalFormatting sqref="B14:C14">
    <cfRule type="expression" dxfId="13" priority="2">
      <formula>"B7=""ohne Vorstellung"""</formula>
    </cfRule>
  </conditionalFormatting>
  <conditionalFormatting sqref="B7:C7">
    <cfRule type="expression" dxfId="12" priority="1">
      <formula>"B7=""ohne Vorstellung"""</formula>
    </cfRule>
  </conditionalFormatting>
  <dataValidations count="3">
    <dataValidation type="list" allowBlank="1" showInputMessage="1" showErrorMessage="1" promptTitle="Info:" prompt="Mitwirkende ohne Vorstellungen spielen nicht/stehen nicht auf der Bühne, z.B. Regie, Bühnenbild, Assistenzen._x000a__x000a_Mitwirkende mit Vorstellungen spielen/stehene auf der Bühne,_x000a_z.B. Darsteller:innen, Musiker:innen." sqref="B7:B22">
      <formula1>"ohne Vorstellung, mit 1 oder 2 Vorstellungen, ab 3 Vorstellungen"</formula1>
    </dataValidation>
    <dataValidation type="custom" showDropDown="1" showInputMessage="1" showErrorMessage="1" error="Wenn KEINE Mitwirkung in Vorstellungen gegeben ist, muss hier bitte eine Arbeitstundenanzahl angegeben werden. _x000a_Ansonsten muss das Feld freigelassen werden." promptTitle="Info:" prompt="Wenn KEINE Mitwirkung in Vorstellungen gegeben ist, muss hier bitte eine Arbeitstundenanzahl angegeben werden. _x000a_Ansonsten kann das Feld freigelassen werden." sqref="E7:E22">
      <formula1>B7="ohne Vorstellung"</formula1>
    </dataValidation>
    <dataValidation type="list" allowBlank="1" showInputMessage="1" showErrorMessage="1" error="Falsch" promptTitle="Info:" sqref="C7:C22">
      <formula1>IF(B7="mit 1 oder 2 Vorstellungen",Vorstellungen1_2,IF(B7="ab 3 Vorstellungen",Vorstellungen3))</formula1>
    </dataValidation>
  </dataValidations>
  <hyperlinks>
    <hyperlink ref="A28" r:id="rId1"/>
    <hyperlink ref="B42" r:id="rId2" display="https://igkultur.at/sites/default/files/posts/downloads/2023-10-01/Gehaltsschema_Kulturarbeit_2024.pdf"/>
    <hyperlink ref="B42:F42" r:id="rId3" display="Honorarempfehlungen der IG freie Theaterarbeit"/>
  </hyperlinks>
  <pageMargins left="0.70866141732283472" right="0.70866141732283472" top="0.78740157480314965" bottom="1.8897637795275593" header="0.31496062992125984" footer="0.31496062992125984"/>
  <pageSetup paperSize="9" scale="41" fitToHeight="2" orientation="landscape"/>
  <headerFooter>
    <oddHeader>&amp;CDatenblatt "Fair Pay 2024" Abteilung 9 Land Steiermark / A16 Kulturamt Graz
Honorare Darstellende Kunst</oddHeader>
    <oddFooter>&amp;CSeite &amp;P von &amp;N&amp;RStand 26.1.2024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5CCEF6C8-CF48-4C3C-A504-CF588118A676}">
            <xm:f>NOT(ISERROR(SEARCH("-",H7)))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H7:J22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62"/>
  <sheetViews>
    <sheetView showGridLines="0" topLeftCell="A16" zoomScale="85" zoomScaleNormal="85" zoomScalePageLayoutView="85" workbookViewId="0">
      <selection activeCell="G31" sqref="G31:G34"/>
    </sheetView>
  </sheetViews>
  <sheetFormatPr baseColWidth="10" defaultColWidth="0" defaultRowHeight="15" zeroHeight="1" x14ac:dyDescent="0.25"/>
  <cols>
    <col min="1" max="1" width="61.7109375" style="1" customWidth="1"/>
    <col min="2" max="8" width="18.28515625" style="12" customWidth="1"/>
    <col min="9" max="9" width="21" style="12" customWidth="1"/>
    <col min="10" max="13" width="18.28515625" style="12" hidden="1" customWidth="1"/>
    <col min="14" max="16" width="11.5703125" style="90" customWidth="1"/>
    <col min="17" max="18" width="11.5703125" style="90" hidden="1" customWidth="1"/>
    <col min="19" max="20" width="0" style="1" hidden="1" customWidth="1"/>
    <col min="21" max="16384" width="11.5703125" style="1" hidden="1"/>
  </cols>
  <sheetData>
    <row r="1" spans="1:15" ht="70.5" customHeight="1" thickBot="1" x14ac:dyDescent="0.3">
      <c r="A1" s="171" t="s">
        <v>113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89"/>
    </row>
    <row r="2" spans="1:15" ht="28.9" customHeight="1" x14ac:dyDescent="0.25">
      <c r="A2" s="20" t="s">
        <v>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91"/>
      <c r="O2" s="92"/>
    </row>
    <row r="3" spans="1:15" ht="28.9" customHeight="1" thickBot="1" x14ac:dyDescent="0.3">
      <c r="A3" s="88" t="s">
        <v>71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93"/>
      <c r="O3" s="94"/>
    </row>
    <row r="4" spans="1:15" ht="31.5" customHeight="1" thickBot="1" x14ac:dyDescent="0.3">
      <c r="A4" s="2"/>
      <c r="B4" s="168" t="s">
        <v>1</v>
      </c>
      <c r="C4" s="169"/>
      <c r="D4" s="169"/>
      <c r="E4" s="169"/>
      <c r="F4" s="169"/>
      <c r="G4" s="169"/>
      <c r="H4" s="170"/>
      <c r="I4" s="168" t="s">
        <v>108</v>
      </c>
      <c r="J4" s="169"/>
      <c r="K4" s="169"/>
      <c r="L4" s="169"/>
      <c r="M4" s="170"/>
      <c r="N4" s="89"/>
    </row>
    <row r="5" spans="1:15" ht="15" customHeight="1" x14ac:dyDescent="0.25">
      <c r="A5" s="192" t="s">
        <v>91</v>
      </c>
      <c r="B5" s="176" t="s">
        <v>73</v>
      </c>
      <c r="C5" s="178" t="s">
        <v>21</v>
      </c>
      <c r="D5" s="179"/>
      <c r="E5" s="231"/>
      <c r="F5" s="178" t="s">
        <v>18</v>
      </c>
      <c r="G5" s="179"/>
      <c r="H5" s="176" t="s">
        <v>35</v>
      </c>
      <c r="I5" s="239" t="s">
        <v>22</v>
      </c>
      <c r="J5" s="184" t="s">
        <v>33</v>
      </c>
      <c r="K5" s="182" t="s">
        <v>34</v>
      </c>
      <c r="L5" s="182" t="s">
        <v>32</v>
      </c>
      <c r="M5" s="188" t="s">
        <v>31</v>
      </c>
    </row>
    <row r="6" spans="1:15" ht="75" customHeight="1" x14ac:dyDescent="0.25">
      <c r="A6" s="193"/>
      <c r="B6" s="177"/>
      <c r="C6" s="21" t="s">
        <v>102</v>
      </c>
      <c r="D6" s="21" t="s">
        <v>121</v>
      </c>
      <c r="E6" s="41" t="s">
        <v>3</v>
      </c>
      <c r="F6" s="21" t="s">
        <v>29</v>
      </c>
      <c r="G6" s="65" t="s">
        <v>30</v>
      </c>
      <c r="H6" s="177"/>
      <c r="I6" s="181"/>
      <c r="J6" s="185"/>
      <c r="K6" s="183"/>
      <c r="L6" s="183"/>
      <c r="M6" s="189"/>
    </row>
    <row r="7" spans="1:15" ht="22.7" customHeight="1" x14ac:dyDescent="0.25">
      <c r="A7" s="103"/>
      <c r="B7" s="136"/>
      <c r="C7" s="35"/>
      <c r="D7" s="110">
        <f>IFERROR(IF(A7="Konzert regionaler Act",400,IF(A7="Konzert nationaler Act",620,IF(A7="Konzert internationaler Act",820,IF(A7="Konzert kleines Ensemble",380,IF(A7="Konzert Orchester",228,0))))),0)</f>
        <v>0</v>
      </c>
      <c r="E7" s="135">
        <f>IFERROR(IF(B7="",0,(C7-D7)*B7),0)</f>
        <v>0</v>
      </c>
      <c r="F7" s="111">
        <f>E7*0.243</f>
        <v>0</v>
      </c>
      <c r="G7" s="111">
        <f>E7*0.185</f>
        <v>0</v>
      </c>
      <c r="H7" s="148">
        <f>IFERROR((C7-D7)/C7,0)</f>
        <v>0</v>
      </c>
      <c r="I7" s="3"/>
      <c r="J7" s="38"/>
      <c r="K7" s="112">
        <f t="shared" ref="K7:K22" si="0">IFERROR(J7/F7,0)</f>
        <v>0</v>
      </c>
      <c r="L7" s="38"/>
      <c r="M7" s="113">
        <f t="shared" ref="M7:M22" si="1">IFERROR(L7/G7,0)</f>
        <v>0</v>
      </c>
    </row>
    <row r="8" spans="1:15" ht="22.7" customHeight="1" x14ac:dyDescent="0.25">
      <c r="A8" s="103"/>
      <c r="B8" s="136"/>
      <c r="C8" s="35"/>
      <c r="D8" s="110">
        <f t="shared" ref="D8:D22" si="2">IFERROR(IF(A8="Konzert regionaler Act",400,IF(A8="Konzert nationaler Act",620,IF(A8="Konzert internationaler Act",820,IF(A8="Konzert kleines Ensemble",380,IF(A8="Konzert Orchester",228,0))))),0)</f>
        <v>0</v>
      </c>
      <c r="E8" s="135">
        <f>IFERROR(IF(B8="",0,(C8-D8)*B8),0)</f>
        <v>0</v>
      </c>
      <c r="F8" s="111">
        <f t="shared" ref="F8:F22" si="3">E8*0.243</f>
        <v>0</v>
      </c>
      <c r="G8" s="111">
        <f t="shared" ref="G8:G22" si="4">E8*0.185</f>
        <v>0</v>
      </c>
      <c r="H8" s="148">
        <f>IFERROR((C8-D8)/C8,0)</f>
        <v>0</v>
      </c>
      <c r="I8" s="3"/>
      <c r="J8" s="38"/>
      <c r="K8" s="112">
        <f t="shared" si="0"/>
        <v>0</v>
      </c>
      <c r="L8" s="38"/>
      <c r="M8" s="113">
        <f t="shared" si="1"/>
        <v>0</v>
      </c>
    </row>
    <row r="9" spans="1:15" ht="22.7" customHeight="1" x14ac:dyDescent="0.25">
      <c r="A9" s="103"/>
      <c r="B9" s="136"/>
      <c r="C9" s="35"/>
      <c r="D9" s="110">
        <f t="shared" si="2"/>
        <v>0</v>
      </c>
      <c r="E9" s="135">
        <f t="shared" ref="E9:E22" si="5">IFERROR(IF(B9="",0,(C9-D9)*B9),0)</f>
        <v>0</v>
      </c>
      <c r="F9" s="111">
        <f t="shared" si="3"/>
        <v>0</v>
      </c>
      <c r="G9" s="111">
        <f t="shared" si="4"/>
        <v>0</v>
      </c>
      <c r="H9" s="148">
        <f t="shared" ref="H9:H22" si="6">IFERROR((C9-D9)/C9,0)</f>
        <v>0</v>
      </c>
      <c r="I9" s="3"/>
      <c r="J9" s="38"/>
      <c r="K9" s="112">
        <f t="shared" si="0"/>
        <v>0</v>
      </c>
      <c r="L9" s="38"/>
      <c r="M9" s="113">
        <f t="shared" si="1"/>
        <v>0</v>
      </c>
    </row>
    <row r="10" spans="1:15" ht="22.7" customHeight="1" x14ac:dyDescent="0.25">
      <c r="A10" s="103"/>
      <c r="B10" s="136"/>
      <c r="C10" s="35"/>
      <c r="D10" s="110">
        <f t="shared" si="2"/>
        <v>0</v>
      </c>
      <c r="E10" s="135">
        <f t="shared" si="5"/>
        <v>0</v>
      </c>
      <c r="F10" s="111">
        <f t="shared" si="3"/>
        <v>0</v>
      </c>
      <c r="G10" s="111">
        <f t="shared" si="4"/>
        <v>0</v>
      </c>
      <c r="H10" s="148">
        <f t="shared" si="6"/>
        <v>0</v>
      </c>
      <c r="I10" s="3"/>
      <c r="J10" s="38"/>
      <c r="K10" s="112">
        <f t="shared" si="0"/>
        <v>0</v>
      </c>
      <c r="L10" s="38"/>
      <c r="M10" s="113">
        <f t="shared" si="1"/>
        <v>0</v>
      </c>
    </row>
    <row r="11" spans="1:15" ht="22.7" customHeight="1" x14ac:dyDescent="0.25">
      <c r="A11" s="103"/>
      <c r="B11" s="136"/>
      <c r="C11" s="35"/>
      <c r="D11" s="110">
        <f>IFERROR(IF(A11="Konzert regionaler Act",400,IF(A11="Konzert nationaler Act",620,IF(A11="Konzert internationaler Act",820,IF(A11="Konzert kleines Ensemble",380,IF(A11="Konzert Orchester",228,0))))),0)</f>
        <v>0</v>
      </c>
      <c r="E11" s="135">
        <f t="shared" si="5"/>
        <v>0</v>
      </c>
      <c r="F11" s="111">
        <f t="shared" si="3"/>
        <v>0</v>
      </c>
      <c r="G11" s="111">
        <f t="shared" si="4"/>
        <v>0</v>
      </c>
      <c r="H11" s="148">
        <f t="shared" si="6"/>
        <v>0</v>
      </c>
      <c r="I11" s="3"/>
      <c r="J11" s="38"/>
      <c r="K11" s="112">
        <f t="shared" si="0"/>
        <v>0</v>
      </c>
      <c r="L11" s="38"/>
      <c r="M11" s="113">
        <f t="shared" si="1"/>
        <v>0</v>
      </c>
    </row>
    <row r="12" spans="1:15" ht="22.7" customHeight="1" x14ac:dyDescent="0.25">
      <c r="A12" s="103"/>
      <c r="B12" s="136"/>
      <c r="C12" s="35"/>
      <c r="D12" s="110">
        <f t="shared" si="2"/>
        <v>0</v>
      </c>
      <c r="E12" s="135">
        <f t="shared" si="5"/>
        <v>0</v>
      </c>
      <c r="F12" s="111">
        <f t="shared" si="3"/>
        <v>0</v>
      </c>
      <c r="G12" s="111">
        <f t="shared" si="4"/>
        <v>0</v>
      </c>
      <c r="H12" s="148">
        <f t="shared" si="6"/>
        <v>0</v>
      </c>
      <c r="I12" s="3"/>
      <c r="J12" s="38"/>
      <c r="K12" s="112">
        <f t="shared" si="0"/>
        <v>0</v>
      </c>
      <c r="L12" s="38"/>
      <c r="M12" s="113">
        <f t="shared" si="1"/>
        <v>0</v>
      </c>
    </row>
    <row r="13" spans="1:15" ht="22.7" customHeight="1" x14ac:dyDescent="0.25">
      <c r="A13" s="103"/>
      <c r="B13" s="136"/>
      <c r="C13" s="35"/>
      <c r="D13" s="110">
        <f t="shared" si="2"/>
        <v>0</v>
      </c>
      <c r="E13" s="135">
        <f t="shared" si="5"/>
        <v>0</v>
      </c>
      <c r="F13" s="111">
        <f t="shared" si="3"/>
        <v>0</v>
      </c>
      <c r="G13" s="111">
        <f t="shared" si="4"/>
        <v>0</v>
      </c>
      <c r="H13" s="148">
        <f t="shared" si="6"/>
        <v>0</v>
      </c>
      <c r="I13" s="3"/>
      <c r="J13" s="38"/>
      <c r="K13" s="112">
        <f t="shared" si="0"/>
        <v>0</v>
      </c>
      <c r="L13" s="38"/>
      <c r="M13" s="113">
        <f t="shared" si="1"/>
        <v>0</v>
      </c>
    </row>
    <row r="14" spans="1:15" ht="22.7" customHeight="1" x14ac:dyDescent="0.25">
      <c r="A14" s="103"/>
      <c r="B14" s="136"/>
      <c r="C14" s="35"/>
      <c r="D14" s="110">
        <f t="shared" si="2"/>
        <v>0</v>
      </c>
      <c r="E14" s="135">
        <f t="shared" si="5"/>
        <v>0</v>
      </c>
      <c r="F14" s="111">
        <f t="shared" si="3"/>
        <v>0</v>
      </c>
      <c r="G14" s="111">
        <f t="shared" si="4"/>
        <v>0</v>
      </c>
      <c r="H14" s="148">
        <f t="shared" si="6"/>
        <v>0</v>
      </c>
      <c r="I14" s="3"/>
      <c r="J14" s="38"/>
      <c r="K14" s="112">
        <f t="shared" si="0"/>
        <v>0</v>
      </c>
      <c r="L14" s="38"/>
      <c r="M14" s="113">
        <f t="shared" si="1"/>
        <v>0</v>
      </c>
    </row>
    <row r="15" spans="1:15" ht="22.7" customHeight="1" x14ac:dyDescent="0.25">
      <c r="A15" s="103"/>
      <c r="B15" s="136"/>
      <c r="C15" s="35"/>
      <c r="D15" s="110">
        <f t="shared" si="2"/>
        <v>0</v>
      </c>
      <c r="E15" s="135">
        <f t="shared" si="5"/>
        <v>0</v>
      </c>
      <c r="F15" s="111">
        <f t="shared" si="3"/>
        <v>0</v>
      </c>
      <c r="G15" s="111">
        <f t="shared" si="4"/>
        <v>0</v>
      </c>
      <c r="H15" s="148">
        <f t="shared" si="6"/>
        <v>0</v>
      </c>
      <c r="I15" s="3"/>
      <c r="J15" s="38"/>
      <c r="K15" s="112">
        <f t="shared" si="0"/>
        <v>0</v>
      </c>
      <c r="L15" s="38"/>
      <c r="M15" s="113">
        <f t="shared" si="1"/>
        <v>0</v>
      </c>
    </row>
    <row r="16" spans="1:15" ht="22.7" customHeight="1" x14ac:dyDescent="0.25">
      <c r="A16" s="103"/>
      <c r="B16" s="136"/>
      <c r="C16" s="35"/>
      <c r="D16" s="110">
        <f t="shared" si="2"/>
        <v>0</v>
      </c>
      <c r="E16" s="135">
        <f t="shared" si="5"/>
        <v>0</v>
      </c>
      <c r="F16" s="111">
        <f t="shared" si="3"/>
        <v>0</v>
      </c>
      <c r="G16" s="111">
        <f t="shared" si="4"/>
        <v>0</v>
      </c>
      <c r="H16" s="148">
        <f t="shared" si="6"/>
        <v>0</v>
      </c>
      <c r="I16" s="3"/>
      <c r="J16" s="38"/>
      <c r="K16" s="112">
        <f t="shared" si="0"/>
        <v>0</v>
      </c>
      <c r="L16" s="38"/>
      <c r="M16" s="113">
        <f t="shared" si="1"/>
        <v>0</v>
      </c>
    </row>
    <row r="17" spans="1:13" ht="22.7" customHeight="1" x14ac:dyDescent="0.25">
      <c r="A17" s="103"/>
      <c r="B17" s="136"/>
      <c r="C17" s="35"/>
      <c r="D17" s="110">
        <f t="shared" si="2"/>
        <v>0</v>
      </c>
      <c r="E17" s="135">
        <f t="shared" si="5"/>
        <v>0</v>
      </c>
      <c r="F17" s="111">
        <f t="shared" si="3"/>
        <v>0</v>
      </c>
      <c r="G17" s="111">
        <f t="shared" si="4"/>
        <v>0</v>
      </c>
      <c r="H17" s="148">
        <f t="shared" si="6"/>
        <v>0</v>
      </c>
      <c r="I17" s="3"/>
      <c r="J17" s="38"/>
      <c r="K17" s="112">
        <f t="shared" si="0"/>
        <v>0</v>
      </c>
      <c r="L17" s="38"/>
      <c r="M17" s="113">
        <f t="shared" si="1"/>
        <v>0</v>
      </c>
    </row>
    <row r="18" spans="1:13" ht="22.7" customHeight="1" x14ac:dyDescent="0.25">
      <c r="A18" s="103"/>
      <c r="B18" s="136"/>
      <c r="C18" s="35"/>
      <c r="D18" s="110">
        <f t="shared" si="2"/>
        <v>0</v>
      </c>
      <c r="E18" s="135">
        <f t="shared" si="5"/>
        <v>0</v>
      </c>
      <c r="F18" s="111">
        <f t="shared" si="3"/>
        <v>0</v>
      </c>
      <c r="G18" s="111">
        <f t="shared" si="4"/>
        <v>0</v>
      </c>
      <c r="H18" s="148">
        <f t="shared" si="6"/>
        <v>0</v>
      </c>
      <c r="I18" s="3"/>
      <c r="J18" s="38"/>
      <c r="K18" s="112">
        <f t="shared" si="0"/>
        <v>0</v>
      </c>
      <c r="L18" s="38"/>
      <c r="M18" s="113">
        <f t="shared" si="1"/>
        <v>0</v>
      </c>
    </row>
    <row r="19" spans="1:13" ht="22.7" customHeight="1" x14ac:dyDescent="0.25">
      <c r="A19" s="103"/>
      <c r="B19" s="136"/>
      <c r="C19" s="35"/>
      <c r="D19" s="110">
        <f t="shared" si="2"/>
        <v>0</v>
      </c>
      <c r="E19" s="135">
        <f t="shared" si="5"/>
        <v>0</v>
      </c>
      <c r="F19" s="111">
        <f t="shared" si="3"/>
        <v>0</v>
      </c>
      <c r="G19" s="111">
        <f t="shared" si="4"/>
        <v>0</v>
      </c>
      <c r="H19" s="148">
        <f t="shared" si="6"/>
        <v>0</v>
      </c>
      <c r="I19" s="3"/>
      <c r="J19" s="38"/>
      <c r="K19" s="112">
        <f t="shared" si="0"/>
        <v>0</v>
      </c>
      <c r="L19" s="38"/>
      <c r="M19" s="113">
        <f t="shared" si="1"/>
        <v>0</v>
      </c>
    </row>
    <row r="20" spans="1:13" ht="22.7" customHeight="1" x14ac:dyDescent="0.25">
      <c r="A20" s="103"/>
      <c r="B20" s="136"/>
      <c r="C20" s="35"/>
      <c r="D20" s="110">
        <f t="shared" si="2"/>
        <v>0</v>
      </c>
      <c r="E20" s="135">
        <f t="shared" si="5"/>
        <v>0</v>
      </c>
      <c r="F20" s="111">
        <f t="shared" si="3"/>
        <v>0</v>
      </c>
      <c r="G20" s="111">
        <f t="shared" si="4"/>
        <v>0</v>
      </c>
      <c r="H20" s="148">
        <f t="shared" si="6"/>
        <v>0</v>
      </c>
      <c r="I20" s="3"/>
      <c r="J20" s="38"/>
      <c r="K20" s="112">
        <f t="shared" si="0"/>
        <v>0</v>
      </c>
      <c r="L20" s="38"/>
      <c r="M20" s="113">
        <f t="shared" si="1"/>
        <v>0</v>
      </c>
    </row>
    <row r="21" spans="1:13" ht="22.7" customHeight="1" x14ac:dyDescent="0.25">
      <c r="A21" s="103"/>
      <c r="B21" s="136"/>
      <c r="C21" s="35"/>
      <c r="D21" s="110">
        <f t="shared" si="2"/>
        <v>0</v>
      </c>
      <c r="E21" s="135">
        <f t="shared" si="5"/>
        <v>0</v>
      </c>
      <c r="F21" s="111">
        <f t="shared" si="3"/>
        <v>0</v>
      </c>
      <c r="G21" s="111">
        <f t="shared" si="4"/>
        <v>0</v>
      </c>
      <c r="H21" s="148">
        <f t="shared" si="6"/>
        <v>0</v>
      </c>
      <c r="I21" s="3"/>
      <c r="J21" s="38"/>
      <c r="K21" s="112">
        <f t="shared" si="0"/>
        <v>0</v>
      </c>
      <c r="L21" s="38"/>
      <c r="M21" s="113">
        <f t="shared" si="1"/>
        <v>0</v>
      </c>
    </row>
    <row r="22" spans="1:13" ht="22.7" customHeight="1" x14ac:dyDescent="0.25">
      <c r="A22" s="103"/>
      <c r="B22" s="136"/>
      <c r="C22" s="35"/>
      <c r="D22" s="110">
        <f t="shared" si="2"/>
        <v>0</v>
      </c>
      <c r="E22" s="135">
        <f t="shared" si="5"/>
        <v>0</v>
      </c>
      <c r="F22" s="111">
        <f t="shared" si="3"/>
        <v>0</v>
      </c>
      <c r="G22" s="111">
        <f t="shared" si="4"/>
        <v>0</v>
      </c>
      <c r="H22" s="148">
        <f t="shared" si="6"/>
        <v>0</v>
      </c>
      <c r="I22" s="3"/>
      <c r="J22" s="38"/>
      <c r="K22" s="112">
        <f t="shared" si="0"/>
        <v>0</v>
      </c>
      <c r="L22" s="38"/>
      <c r="M22" s="113">
        <f t="shared" si="1"/>
        <v>0</v>
      </c>
    </row>
    <row r="23" spans="1:13" x14ac:dyDescent="0.25">
      <c r="A23" s="85" t="s">
        <v>104</v>
      </c>
      <c r="B23" s="118"/>
      <c r="C23" s="46"/>
      <c r="D23" s="46"/>
      <c r="E23" s="46"/>
      <c r="F23" s="46"/>
      <c r="G23" s="46"/>
      <c r="H23" s="47"/>
      <c r="I23" s="78"/>
      <c r="J23" s="48"/>
      <c r="K23" s="49"/>
      <c r="L23" s="46"/>
      <c r="M23" s="50"/>
    </row>
    <row r="24" spans="1:13" x14ac:dyDescent="0.25">
      <c r="A24" s="85" t="s">
        <v>5</v>
      </c>
      <c r="B24" s="118"/>
      <c r="C24" s="46"/>
      <c r="D24" s="46"/>
      <c r="E24" s="46"/>
      <c r="F24" s="46"/>
      <c r="G24" s="46"/>
      <c r="H24" s="51"/>
      <c r="I24" s="78"/>
      <c r="J24" s="48"/>
      <c r="K24" s="49"/>
      <c r="L24" s="46"/>
      <c r="M24" s="50"/>
    </row>
    <row r="25" spans="1:13" x14ac:dyDescent="0.25">
      <c r="A25" s="85" t="s">
        <v>6</v>
      </c>
      <c r="B25" s="119"/>
      <c r="C25" s="53"/>
      <c r="D25" s="53"/>
      <c r="E25" s="53"/>
      <c r="F25" s="53"/>
      <c r="G25" s="53"/>
      <c r="H25" s="54"/>
      <c r="I25" s="79"/>
      <c r="J25" s="48"/>
      <c r="K25" s="49"/>
      <c r="L25" s="46"/>
      <c r="M25" s="50"/>
    </row>
    <row r="26" spans="1:13" ht="15.75" thickBot="1" x14ac:dyDescent="0.3">
      <c r="A26" s="86" t="s">
        <v>7</v>
      </c>
      <c r="B26" s="120">
        <f>SUM(B7:B22)</f>
        <v>0</v>
      </c>
      <c r="C26" s="37">
        <f>SUM(C7:C22)</f>
        <v>0</v>
      </c>
      <c r="D26" s="37">
        <f>SUM(D7:D22)</f>
        <v>0</v>
      </c>
      <c r="E26" s="36">
        <f>SUMIF(E7:E22,"&lt;0",E7:E22)</f>
        <v>0</v>
      </c>
      <c r="F26" s="36">
        <f t="shared" ref="F26:G26" si="7">SUMIF(F7:F22,"&lt;0",F7:F22)</f>
        <v>0</v>
      </c>
      <c r="G26" s="36">
        <f t="shared" si="7"/>
        <v>0</v>
      </c>
      <c r="H26" s="36" t="s">
        <v>47</v>
      </c>
      <c r="I26" s="80">
        <f t="shared" ref="I26:M26" si="8">SUM(I7:I22)</f>
        <v>0</v>
      </c>
      <c r="J26" s="66">
        <f t="shared" si="8"/>
        <v>0</v>
      </c>
      <c r="K26" s="55">
        <f t="shared" si="8"/>
        <v>0</v>
      </c>
      <c r="L26" s="56">
        <f t="shared" si="8"/>
        <v>0</v>
      </c>
      <c r="M26" s="57">
        <f t="shared" si="8"/>
        <v>0</v>
      </c>
    </row>
    <row r="27" spans="1:13" ht="15" customHeight="1" x14ac:dyDescent="0.25">
      <c r="A27" s="226" t="s">
        <v>25</v>
      </c>
      <c r="B27" s="227"/>
      <c r="C27" s="227"/>
      <c r="D27" s="227"/>
      <c r="E27" s="232" t="s">
        <v>28</v>
      </c>
      <c r="F27" s="211"/>
      <c r="G27" s="211"/>
      <c r="H27" s="211"/>
      <c r="I27" s="211"/>
      <c r="J27" s="211"/>
      <c r="K27" s="211"/>
      <c r="L27" s="211"/>
      <c r="M27" s="122"/>
    </row>
    <row r="28" spans="1:13" ht="15" customHeight="1" x14ac:dyDescent="0.25">
      <c r="A28" s="131" t="s">
        <v>78</v>
      </c>
      <c r="B28" s="131"/>
      <c r="C28" s="131"/>
      <c r="D28" s="131"/>
      <c r="E28" s="233"/>
      <c r="F28" s="213"/>
      <c r="G28" s="213"/>
      <c r="H28" s="213"/>
      <c r="I28" s="123"/>
      <c r="J28" s="123"/>
      <c r="K28" s="123"/>
      <c r="L28" s="123"/>
      <c r="M28" s="124"/>
    </row>
    <row r="29" spans="1:13" ht="79.900000000000006" customHeight="1" thickBot="1" x14ac:dyDescent="0.3">
      <c r="A29" s="229" t="s">
        <v>97</v>
      </c>
      <c r="B29" s="230"/>
      <c r="C29" s="230"/>
      <c r="D29" s="230"/>
      <c r="E29" s="234"/>
      <c r="F29" s="215"/>
      <c r="G29" s="215"/>
      <c r="H29" s="215"/>
      <c r="I29" s="125"/>
      <c r="J29" s="123"/>
      <c r="K29" s="123"/>
      <c r="L29" s="123"/>
      <c r="M29" s="124"/>
    </row>
    <row r="30" spans="1:13" ht="30" x14ac:dyDescent="0.25">
      <c r="A30" s="25" t="s">
        <v>8</v>
      </c>
      <c r="B30" s="26" t="s">
        <v>9</v>
      </c>
      <c r="C30" s="26" t="s">
        <v>10</v>
      </c>
      <c r="D30" s="26" t="s">
        <v>11</v>
      </c>
      <c r="E30" s="26" t="s">
        <v>12</v>
      </c>
      <c r="F30" s="26" t="s">
        <v>13</v>
      </c>
      <c r="G30" s="26" t="s">
        <v>14</v>
      </c>
      <c r="H30" s="26" t="s">
        <v>15</v>
      </c>
      <c r="I30" s="26" t="s">
        <v>66</v>
      </c>
      <c r="J30" s="13"/>
      <c r="K30" s="13"/>
      <c r="L30" s="13"/>
      <c r="M30" s="143"/>
    </row>
    <row r="31" spans="1:13" ht="22.5" customHeight="1" x14ac:dyDescent="0.25">
      <c r="A31" s="22">
        <v>2021</v>
      </c>
      <c r="B31" s="62"/>
      <c r="C31" s="62"/>
      <c r="D31" s="115">
        <f>IFERROR(C31/B31,0)</f>
        <v>0</v>
      </c>
      <c r="E31" s="62"/>
      <c r="F31" s="115">
        <f>IFERROR(E31/B31,0)</f>
        <v>0</v>
      </c>
      <c r="G31" s="62"/>
      <c r="H31" s="115">
        <f>IFERROR(G31/B31,0)</f>
        <v>0</v>
      </c>
      <c r="I31" s="115">
        <f>D31+F31+H31</f>
        <v>0</v>
      </c>
      <c r="J31" s="14"/>
      <c r="K31" s="14"/>
      <c r="L31" s="14"/>
      <c r="M31" s="154"/>
    </row>
    <row r="32" spans="1:13" ht="22.5" customHeight="1" x14ac:dyDescent="0.25">
      <c r="A32" s="22">
        <v>2022</v>
      </c>
      <c r="B32" s="62"/>
      <c r="C32" s="62"/>
      <c r="D32" s="115">
        <f t="shared" ref="D32:D34" si="9">IFERROR(C32/B32,0)</f>
        <v>0</v>
      </c>
      <c r="E32" s="62"/>
      <c r="F32" s="115">
        <f t="shared" ref="F32:F34" si="10">IFERROR(E32/B32,0)</f>
        <v>0</v>
      </c>
      <c r="G32" s="62"/>
      <c r="H32" s="115">
        <f t="shared" ref="H32:H34" si="11">IFERROR(G32/B32,0)</f>
        <v>0</v>
      </c>
      <c r="I32" s="115">
        <f t="shared" ref="I32:I34" si="12">D32+F32+H32</f>
        <v>0</v>
      </c>
      <c r="J32" s="14"/>
      <c r="K32" s="14"/>
      <c r="L32" s="14"/>
      <c r="M32" s="154"/>
    </row>
    <row r="33" spans="1:18" ht="22.5" customHeight="1" x14ac:dyDescent="0.25">
      <c r="A33" s="23">
        <v>2023</v>
      </c>
      <c r="B33" s="62"/>
      <c r="C33" s="62"/>
      <c r="D33" s="115">
        <f t="shared" si="9"/>
        <v>0</v>
      </c>
      <c r="E33" s="62"/>
      <c r="F33" s="115">
        <f t="shared" si="10"/>
        <v>0</v>
      </c>
      <c r="G33" s="62"/>
      <c r="H33" s="115">
        <f t="shared" si="11"/>
        <v>0</v>
      </c>
      <c r="I33" s="115">
        <f t="shared" si="12"/>
        <v>0</v>
      </c>
      <c r="J33" s="14"/>
      <c r="K33" s="14"/>
      <c r="L33" s="14"/>
      <c r="M33" s="155"/>
    </row>
    <row r="34" spans="1:18" ht="22.5" customHeight="1" thickBot="1" x14ac:dyDescent="0.3">
      <c r="A34" s="24" t="s">
        <v>19</v>
      </c>
      <c r="B34" s="62"/>
      <c r="C34" s="62"/>
      <c r="D34" s="115">
        <f t="shared" si="9"/>
        <v>0</v>
      </c>
      <c r="E34" s="62"/>
      <c r="F34" s="115">
        <f t="shared" si="10"/>
        <v>0</v>
      </c>
      <c r="G34" s="62"/>
      <c r="H34" s="115">
        <f t="shared" si="11"/>
        <v>0</v>
      </c>
      <c r="I34" s="116">
        <f t="shared" si="12"/>
        <v>0</v>
      </c>
      <c r="J34" s="15"/>
      <c r="K34" s="15"/>
      <c r="L34" s="15"/>
      <c r="M34" s="156"/>
    </row>
    <row r="35" spans="1:18" s="7" customFormat="1" ht="15.75" thickBot="1" x14ac:dyDescent="0.3">
      <c r="A35" s="4"/>
      <c r="B35" s="5"/>
      <c r="C35" s="5"/>
      <c r="D35" s="5"/>
      <c r="E35" s="5"/>
      <c r="F35" s="5"/>
      <c r="G35" s="5"/>
      <c r="H35" s="5"/>
      <c r="I35" s="5"/>
      <c r="J35" s="163"/>
      <c r="K35" s="163"/>
      <c r="L35" s="163"/>
      <c r="M35" s="164"/>
      <c r="N35" s="90"/>
      <c r="O35" s="90"/>
      <c r="P35" s="90"/>
      <c r="Q35" s="90"/>
      <c r="R35" s="90"/>
    </row>
    <row r="36" spans="1:18" ht="15.75" customHeight="1" x14ac:dyDescent="0.25">
      <c r="A36" s="208" t="s">
        <v>16</v>
      </c>
      <c r="B36" s="228" t="s">
        <v>17</v>
      </c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200"/>
    </row>
    <row r="37" spans="1:18" ht="50.25" customHeight="1" thickBot="1" x14ac:dyDescent="0.3">
      <c r="A37" s="210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5"/>
    </row>
    <row r="38" spans="1:18" s="7" customFormat="1" ht="15.75" thickBot="1" x14ac:dyDescent="0.3">
      <c r="A38" s="8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90"/>
      <c r="O38" s="90"/>
      <c r="P38" s="90"/>
      <c r="Q38" s="90"/>
      <c r="R38" s="90"/>
    </row>
    <row r="39" spans="1:18" ht="60" customHeight="1" thickBot="1" x14ac:dyDescent="0.3">
      <c r="A39" s="27" t="s">
        <v>68</v>
      </c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4"/>
    </row>
    <row r="40" spans="1:18" s="7" customFormat="1" ht="15.75" thickBot="1" x14ac:dyDescent="0.3">
      <c r="A40" s="205"/>
      <c r="B40" s="206"/>
      <c r="C40" s="206"/>
      <c r="D40" s="206"/>
      <c r="E40" s="206"/>
      <c r="F40" s="206"/>
      <c r="G40" s="206"/>
      <c r="H40" s="206"/>
      <c r="I40" s="206"/>
      <c r="J40" s="207"/>
      <c r="K40" s="207"/>
      <c r="L40" s="207"/>
      <c r="M40" s="207"/>
      <c r="N40" s="90"/>
      <c r="O40" s="90"/>
      <c r="P40" s="90"/>
      <c r="Q40" s="90"/>
      <c r="R40" s="90"/>
    </row>
    <row r="41" spans="1:18" ht="15" customHeight="1" x14ac:dyDescent="0.25">
      <c r="A41" s="208" t="s">
        <v>94</v>
      </c>
      <c r="B41" s="58" t="s">
        <v>48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9"/>
    </row>
    <row r="42" spans="1:18" ht="15" customHeight="1" x14ac:dyDescent="0.25">
      <c r="A42" s="209"/>
      <c r="B42" s="197" t="s">
        <v>78</v>
      </c>
      <c r="C42" s="198"/>
      <c r="D42" s="198"/>
      <c r="E42" s="81"/>
      <c r="F42" s="81"/>
      <c r="G42" s="10"/>
      <c r="H42" s="10"/>
      <c r="I42" s="10"/>
      <c r="J42" s="10"/>
      <c r="K42" s="10"/>
      <c r="L42" s="10"/>
      <c r="M42" s="11"/>
    </row>
    <row r="43" spans="1:18" ht="45" customHeight="1" thickBot="1" x14ac:dyDescent="0.3">
      <c r="A43" s="210"/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1"/>
    </row>
    <row r="44" spans="1:18" s="90" customFormat="1" x14ac:dyDescent="0.25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</row>
    <row r="45" spans="1:18" s="90" customFormat="1" x14ac:dyDescent="0.25">
      <c r="A45" s="100"/>
      <c r="B45" s="101"/>
      <c r="C45" s="101"/>
      <c r="D45" s="101"/>
      <c r="E45" s="101"/>
      <c r="F45" s="99"/>
      <c r="G45" s="99"/>
      <c r="H45" s="99"/>
      <c r="I45" s="99"/>
      <c r="J45" s="99"/>
      <c r="K45" s="99"/>
      <c r="L45" s="99"/>
      <c r="M45" s="99"/>
    </row>
    <row r="46" spans="1:18" s="90" customFormat="1" x14ac:dyDescent="0.25">
      <c r="A46" s="102"/>
      <c r="B46" s="101"/>
      <c r="C46" s="101"/>
      <c r="D46" s="101"/>
      <c r="E46" s="101"/>
      <c r="F46" s="99"/>
      <c r="G46" s="99"/>
      <c r="H46" s="99"/>
      <c r="I46" s="99"/>
      <c r="J46" s="99"/>
      <c r="K46" s="99"/>
      <c r="L46" s="99"/>
      <c r="M46" s="99"/>
    </row>
    <row r="47" spans="1:18" s="90" customFormat="1" x14ac:dyDescent="0.25">
      <c r="A47" s="102"/>
      <c r="B47" s="101"/>
      <c r="C47" s="101"/>
      <c r="D47" s="101"/>
      <c r="E47" s="101"/>
      <c r="F47" s="99"/>
      <c r="G47" s="99"/>
      <c r="H47" s="99"/>
      <c r="I47" s="99"/>
      <c r="J47" s="99"/>
      <c r="K47" s="99"/>
      <c r="L47" s="99"/>
      <c r="M47" s="99"/>
    </row>
    <row r="48" spans="1:18" s="90" customFormat="1" x14ac:dyDescent="0.25">
      <c r="A48" s="102"/>
      <c r="B48" s="101"/>
      <c r="C48" s="101"/>
      <c r="D48" s="101"/>
      <c r="E48" s="101"/>
      <c r="F48" s="99"/>
      <c r="G48" s="99"/>
      <c r="H48" s="99"/>
      <c r="I48" s="99"/>
      <c r="J48" s="99"/>
      <c r="K48" s="99"/>
      <c r="L48" s="99"/>
      <c r="M48" s="99"/>
    </row>
    <row r="49" spans="1:13" s="90" customFormat="1" x14ac:dyDescent="0.25">
      <c r="A49" s="102"/>
      <c r="B49" s="101"/>
      <c r="C49" s="101"/>
      <c r="D49" s="101"/>
      <c r="E49" s="101"/>
      <c r="F49" s="99"/>
      <c r="G49" s="99"/>
      <c r="H49" s="99"/>
      <c r="I49" s="99"/>
      <c r="J49" s="99"/>
      <c r="K49" s="99"/>
      <c r="L49" s="99"/>
      <c r="M49" s="99"/>
    </row>
    <row r="50" spans="1:13" hidden="1" x14ac:dyDescent="0.25">
      <c r="A50" s="34"/>
      <c r="B50" s="33"/>
      <c r="C50" s="33"/>
      <c r="D50" s="33"/>
      <c r="E50" s="33"/>
    </row>
    <row r="51" spans="1:13" hidden="1" x14ac:dyDescent="0.25">
      <c r="A51" s="34"/>
      <c r="B51" s="33"/>
      <c r="C51" s="33"/>
      <c r="D51" s="33"/>
      <c r="E51" s="33"/>
    </row>
    <row r="52" spans="1:13" hidden="1" x14ac:dyDescent="0.25">
      <c r="A52" s="34"/>
      <c r="B52" s="33"/>
      <c r="C52" s="33"/>
      <c r="D52" s="33"/>
      <c r="E52" s="33"/>
    </row>
    <row r="53" spans="1:13" hidden="1" x14ac:dyDescent="0.25">
      <c r="A53" s="34"/>
      <c r="B53" s="33"/>
      <c r="C53" s="33"/>
      <c r="D53" s="33"/>
      <c r="E53" s="33"/>
    </row>
    <row r="54" spans="1:13" hidden="1" x14ac:dyDescent="0.25">
      <c r="A54" s="34"/>
      <c r="B54" s="33"/>
      <c r="C54" s="33"/>
      <c r="D54" s="33"/>
      <c r="E54" s="33"/>
    </row>
    <row r="55" spans="1:13" hidden="1" x14ac:dyDescent="0.25">
      <c r="A55" s="32"/>
      <c r="B55" s="33"/>
      <c r="C55" s="33"/>
      <c r="D55" s="33"/>
      <c r="E55" s="33"/>
    </row>
    <row r="56" spans="1:13" hidden="1" x14ac:dyDescent="0.25">
      <c r="A56" s="32"/>
      <c r="B56" s="33"/>
      <c r="C56" s="33"/>
      <c r="D56" s="33"/>
      <c r="E56" s="33"/>
    </row>
    <row r="57" spans="1:13" hidden="1" x14ac:dyDescent="0.25">
      <c r="A57" s="32"/>
      <c r="B57" s="33"/>
      <c r="C57" s="33"/>
      <c r="D57" s="33"/>
      <c r="E57" s="33"/>
    </row>
    <row r="58" spans="1:13" s="90" customFormat="1" x14ac:dyDescent="0.25"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</row>
    <row r="59" spans="1:13" s="90" customFormat="1" x14ac:dyDescent="0.25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</row>
    <row r="60" spans="1:13" s="90" customFormat="1" x14ac:dyDescent="0.25"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</row>
    <row r="61" spans="1:13" s="90" customFormat="1" x14ac:dyDescent="0.25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</row>
    <row r="62" spans="1:13" s="90" customFormat="1" x14ac:dyDescent="0.25"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</row>
  </sheetData>
  <sheetProtection algorithmName="SHA-512" hashValue="Z4PH4xcyfJmPY11uuSbg3HpBe4Ds1O0QJPwYwH89Zwa/wIC+bOE1nrqVHRznbwbluizCcGHPM83Pm5riSBIv8w==" saltValue="zF2f9uJoegWyU6ajuEdILw==" spinCount="100000" sheet="1" objects="1" scenarios="1"/>
  <protectedRanges>
    <protectedRange sqref="A24" name="Bereich1_1"/>
    <protectedRange sqref="A7:A22" name="Bereich1_2"/>
  </protectedRanges>
  <mergeCells count="27">
    <mergeCell ref="A1:M1"/>
    <mergeCell ref="B2:M2"/>
    <mergeCell ref="B3:M3"/>
    <mergeCell ref="A5:A6"/>
    <mergeCell ref="B4:H4"/>
    <mergeCell ref="I4:M4"/>
    <mergeCell ref="A29:D29"/>
    <mergeCell ref="E27:H29"/>
    <mergeCell ref="L5:L6"/>
    <mergeCell ref="M5:M6"/>
    <mergeCell ref="I27:L27"/>
    <mergeCell ref="K5:K6"/>
    <mergeCell ref="I5:I6"/>
    <mergeCell ref="C5:E5"/>
    <mergeCell ref="F5:G5"/>
    <mergeCell ref="H5:H6"/>
    <mergeCell ref="A27:D27"/>
    <mergeCell ref="J5:J6"/>
    <mergeCell ref="B5:B6"/>
    <mergeCell ref="B39:M39"/>
    <mergeCell ref="A40:M40"/>
    <mergeCell ref="A41:A43"/>
    <mergeCell ref="B43:M43"/>
    <mergeCell ref="A36:A37"/>
    <mergeCell ref="B42:D42"/>
    <mergeCell ref="B37:M37"/>
    <mergeCell ref="B36:M36"/>
  </mergeCells>
  <conditionalFormatting sqref="H31:H34">
    <cfRule type="cellIs" dxfId="10" priority="3" operator="greaterThan">
      <formula>1</formula>
    </cfRule>
  </conditionalFormatting>
  <conditionalFormatting sqref="I31:I34">
    <cfRule type="cellIs" dxfId="9" priority="2" operator="greaterThan">
      <formula>1</formula>
    </cfRule>
  </conditionalFormatting>
  <conditionalFormatting sqref="I31:I34">
    <cfRule type="cellIs" dxfId="8" priority="1" operator="greaterThan">
      <formula>1</formula>
    </cfRule>
  </conditionalFormatting>
  <dataValidations count="2">
    <dataValidation type="list" allowBlank="1" showInputMessage="1" showErrorMessage="1" errorTitle="Ungültige Eingabe" error="Bitte wählen Sie eine der Tätigkeiten aus dem Dropdown-Menü aus." sqref="A7:A22">
      <formula1>"Konzert regionaler Act, Konzert nationaler Act, Konzert internationaler Act,Konzert kleines Ensemble, Konzert Orchester"</formula1>
    </dataValidation>
    <dataValidation type="list" showInputMessage="1" showErrorMessage="1" error="Bitte wählen Sie eine der vorgegebenen Personenzahlen aus dem Dropdown-Menü an." sqref="B7:B22">
      <formula1>IF(A7="Konzert internationaler Act",regional,IF(A7="Konzert nationaler Act",regional,IF(A7="Konzert regionaler Act",regional,IF(A7="Konzert kleines Ensemble",Ensemble,IF(A7="Konzert Orchester",Orchester,0)))))</formula1>
    </dataValidation>
  </dataValidations>
  <hyperlinks>
    <hyperlink ref="B42" r:id="rId1" display="https://igkultur.at/sites/default/files/posts/downloads/2023-10-01/Gehaltsschema_Kulturarbeit_2024.pdf"/>
    <hyperlink ref="A28" r:id="rId2"/>
    <hyperlink ref="A28:D28" r:id="rId3" display="Honorarempfehlungen music austria"/>
    <hyperlink ref="B42:D42" r:id="rId4" display="Honorarempfehlungen music austria"/>
  </hyperlinks>
  <pageMargins left="0.70866141732283472" right="0.70866141732283472" top="0.78740157480314965" bottom="1.8897637795275593" header="0.31496062992125984" footer="0.31496062992125984"/>
  <pageSetup paperSize="9" scale="46" fitToHeight="2" orientation="landscape"/>
  <headerFooter>
    <oddHeader>&amp;CDatenblatt "Fair Pay 2024" Abteilung 9 Land Steiermark / A16 Kulturamt Graz
Honorare Musik</oddHeader>
    <oddFooter>&amp;CSeite &amp;P von &amp;N&amp;RStand 26.1.2024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operator="containsText" id="{464E829D-162B-4895-99D7-624B1F661A60}">
            <xm:f>NOT(ISERROR(SEARCH("-",I7)))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I7:K22</xm:sqref>
        </x14:conditionalFormatting>
        <x14:conditionalFormatting xmlns:xm="http://schemas.microsoft.com/office/excel/2006/main">
          <x14:cfRule type="containsText" priority="7" operator="containsText" id="{AE0ED2B4-9120-4D1E-9197-F05FA1680689}">
            <xm:f>NOT(ISERROR(SEARCH("-",E7)))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E7:E22</xm:sqref>
        </x14:conditionalFormatting>
        <x14:conditionalFormatting xmlns:xm="http://schemas.microsoft.com/office/excel/2006/main">
          <x14:cfRule type="containsText" priority="6" operator="containsText" id="{8EE3E961-A073-486B-9A7E-32D19810325B}">
            <xm:f>NOT(ISERROR(SEARCH("-",F7)))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F7:G22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S62"/>
  <sheetViews>
    <sheetView showGridLines="0" tabSelected="1" topLeftCell="A10" zoomScale="85" zoomScaleNormal="85" zoomScalePageLayoutView="85" workbookViewId="0">
      <selection activeCell="B31" sqref="B31"/>
    </sheetView>
  </sheetViews>
  <sheetFormatPr baseColWidth="10" defaultColWidth="0" defaultRowHeight="15" zeroHeight="1" x14ac:dyDescent="0.25"/>
  <cols>
    <col min="1" max="1" width="61.7109375" style="1" customWidth="1"/>
    <col min="2" max="8" width="18.28515625" style="12" customWidth="1"/>
    <col min="9" max="9" width="21" style="12" customWidth="1"/>
    <col min="10" max="10" width="18.28515625" style="12" hidden="1" customWidth="1"/>
    <col min="11" max="13" width="15.7109375" style="1" hidden="1" customWidth="1"/>
    <col min="14" max="14" width="15.7109375" style="90" customWidth="1"/>
    <col min="15" max="17" width="11.5703125" style="90" customWidth="1"/>
    <col min="18" max="19" width="11.5703125" style="90" hidden="1" customWidth="1"/>
    <col min="20" max="16384" width="11.5703125" style="1" hidden="1"/>
  </cols>
  <sheetData>
    <row r="1" spans="1:16" ht="70.5" customHeight="1" thickBot="1" x14ac:dyDescent="0.3">
      <c r="A1" s="171" t="s">
        <v>114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3"/>
      <c r="N1" s="140"/>
      <c r="O1" s="100"/>
    </row>
    <row r="2" spans="1:16" ht="28.9" customHeight="1" x14ac:dyDescent="0.25">
      <c r="A2" s="20" t="s">
        <v>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9"/>
      <c r="N2" s="91"/>
      <c r="O2" s="92"/>
      <c r="P2" s="92"/>
    </row>
    <row r="3" spans="1:16" ht="28.9" customHeight="1" thickBot="1" x14ac:dyDescent="0.3">
      <c r="A3" s="88" t="s">
        <v>71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7"/>
      <c r="N3" s="91"/>
      <c r="O3" s="94"/>
      <c r="P3" s="94"/>
    </row>
    <row r="4" spans="1:16" ht="31.5" customHeight="1" thickBot="1" x14ac:dyDescent="0.3">
      <c r="A4" s="2"/>
      <c r="B4" s="168" t="s">
        <v>1</v>
      </c>
      <c r="C4" s="169"/>
      <c r="D4" s="169"/>
      <c r="E4" s="169"/>
      <c r="F4" s="169"/>
      <c r="G4" s="169"/>
      <c r="H4" s="170"/>
      <c r="I4" s="168" t="s">
        <v>108</v>
      </c>
      <c r="J4" s="169"/>
      <c r="K4" s="169"/>
      <c r="L4" s="169"/>
      <c r="M4" s="170"/>
      <c r="N4" s="89"/>
      <c r="O4" s="100"/>
    </row>
    <row r="5" spans="1:16" ht="15" customHeight="1" x14ac:dyDescent="0.25">
      <c r="A5" s="192" t="s">
        <v>92</v>
      </c>
      <c r="B5" s="176" t="s">
        <v>73</v>
      </c>
      <c r="C5" s="178" t="s">
        <v>21</v>
      </c>
      <c r="D5" s="179"/>
      <c r="E5" s="231"/>
      <c r="F5" s="178" t="s">
        <v>18</v>
      </c>
      <c r="G5" s="231"/>
      <c r="H5" s="176" t="s">
        <v>35</v>
      </c>
      <c r="I5" s="239" t="s">
        <v>22</v>
      </c>
      <c r="J5" s="241" t="s">
        <v>33</v>
      </c>
      <c r="K5" s="241" t="s">
        <v>34</v>
      </c>
      <c r="L5" s="241" t="s">
        <v>32</v>
      </c>
      <c r="M5" s="188" t="s">
        <v>31</v>
      </c>
      <c r="N5" s="89"/>
      <c r="O5" s="100"/>
    </row>
    <row r="6" spans="1:16" ht="75" customHeight="1" x14ac:dyDescent="0.25">
      <c r="A6" s="193"/>
      <c r="B6" s="177"/>
      <c r="C6" s="21" t="s">
        <v>101</v>
      </c>
      <c r="D6" s="21" t="s">
        <v>121</v>
      </c>
      <c r="E6" s="41" t="s">
        <v>3</v>
      </c>
      <c r="F6" s="21" t="s">
        <v>89</v>
      </c>
      <c r="G6" s="65" t="s">
        <v>90</v>
      </c>
      <c r="H6" s="177"/>
      <c r="I6" s="181"/>
      <c r="J6" s="183"/>
      <c r="K6" s="183"/>
      <c r="L6" s="183"/>
      <c r="M6" s="189"/>
    </row>
    <row r="7" spans="1:16" ht="22.7" customHeight="1" x14ac:dyDescent="0.25">
      <c r="A7" s="103"/>
      <c r="B7" s="117"/>
      <c r="C7" s="35"/>
      <c r="D7" s="110">
        <f>IFERROR(IF(A7="Einzellesung / Vortrag",400,IF(A7="Gemeinschaftslesung (2-3 Autor:innen)",250,IF(A7="Gruppenlesung (mehr als 3 Autor:innen)",200,IF(A7="Großgruppenlesung / Leseauftritte von Vereinigungen",100,IF(A7="Moderation von literarischen Veranstaltungen",250,IF(A7="Diskussionsteilnahme",200,0)))))),0)</f>
        <v>0</v>
      </c>
      <c r="E7" s="111">
        <f>IFERROR(IF(B7="",0,(C7-D7)*B7),0)</f>
        <v>0</v>
      </c>
      <c r="F7" s="111">
        <f>E7*0.243</f>
        <v>0</v>
      </c>
      <c r="G7" s="111">
        <f>E7*0.185</f>
        <v>0</v>
      </c>
      <c r="H7" s="148">
        <f>IFERROR((C7-D7)/C7,0)</f>
        <v>0</v>
      </c>
      <c r="I7" s="3"/>
      <c r="J7" s="38"/>
      <c r="K7" s="112">
        <f t="shared" ref="K7:K22" si="0">IFERROR(J7/G7,0)</f>
        <v>0</v>
      </c>
      <c r="L7" s="38"/>
      <c r="M7" s="113">
        <f t="shared" ref="M7:M22" si="1">IFERROR(L7/H7,0)</f>
        <v>0</v>
      </c>
    </row>
    <row r="8" spans="1:16" ht="22.7" customHeight="1" x14ac:dyDescent="0.25">
      <c r="A8" s="103"/>
      <c r="B8" s="117"/>
      <c r="C8" s="35"/>
      <c r="D8" s="110">
        <f>IFERROR(IF(A8="Einzellesung / Vortrag",400,IF(A8="Gemeinschaftslesung (2-3 Autor:innen)",250,IF(A8="Gruppenlesung (mehr als 3 Autor:innen)",200,IF(A8="Großgruppenlesung / Leseauftritte von Vereinigungen",100,IF(A8="Moderation von literarischen Veranstaltungen",250,IF(A8="Diskussionsteilnahme",200,0)))))),0)</f>
        <v>0</v>
      </c>
      <c r="E8" s="111">
        <f t="shared" ref="E8:E22" si="2">IFERROR(IF(B8="",0,(C8-D8)*B8),0)</f>
        <v>0</v>
      </c>
      <c r="F8" s="111">
        <f t="shared" ref="F8:F22" si="3">E8*0.243</f>
        <v>0</v>
      </c>
      <c r="G8" s="111">
        <f t="shared" ref="G8:G22" si="4">E8*0.185</f>
        <v>0</v>
      </c>
      <c r="H8" s="148">
        <f t="shared" ref="H8:H22" si="5">IFERROR((C8-D8)/C8,0)</f>
        <v>0</v>
      </c>
      <c r="I8" s="3"/>
      <c r="J8" s="38"/>
      <c r="K8" s="112">
        <f t="shared" si="0"/>
        <v>0</v>
      </c>
      <c r="L8" s="38"/>
      <c r="M8" s="113">
        <f t="shared" si="1"/>
        <v>0</v>
      </c>
    </row>
    <row r="9" spans="1:16" ht="22.7" customHeight="1" x14ac:dyDescent="0.25">
      <c r="A9" s="103"/>
      <c r="B9" s="117"/>
      <c r="C9" s="35"/>
      <c r="D9" s="110">
        <f t="shared" ref="D9:D22" si="6">IFERROR(IF(A9="Einzellesung / Vortrag",400,IF(A9="Gemeinschaftslesung (2-3 Autor:innen)",250,IF(A9="Gruppenlesung (mehr als 3 Autor:innen)",200,IF(A9="Großgruppenlesung / Leseauftritte von Vereinigungen",100,IF(A9="Moderation von literarischen Veranstaltungen",250,IF(A9="Diskussionsteilnahme",200,0)))))),0)</f>
        <v>0</v>
      </c>
      <c r="E9" s="111">
        <f t="shared" si="2"/>
        <v>0</v>
      </c>
      <c r="F9" s="111">
        <f t="shared" si="3"/>
        <v>0</v>
      </c>
      <c r="G9" s="111">
        <f t="shared" si="4"/>
        <v>0</v>
      </c>
      <c r="H9" s="148">
        <f t="shared" si="5"/>
        <v>0</v>
      </c>
      <c r="I9" s="3"/>
      <c r="J9" s="38"/>
      <c r="K9" s="112">
        <f t="shared" si="0"/>
        <v>0</v>
      </c>
      <c r="L9" s="38"/>
      <c r="M9" s="113">
        <f t="shared" si="1"/>
        <v>0</v>
      </c>
    </row>
    <row r="10" spans="1:16" ht="22.7" customHeight="1" x14ac:dyDescent="0.25">
      <c r="A10" s="103"/>
      <c r="B10" s="117"/>
      <c r="C10" s="35"/>
      <c r="D10" s="110">
        <f t="shared" si="6"/>
        <v>0</v>
      </c>
      <c r="E10" s="111">
        <f t="shared" si="2"/>
        <v>0</v>
      </c>
      <c r="F10" s="111">
        <f t="shared" si="3"/>
        <v>0</v>
      </c>
      <c r="G10" s="111">
        <f t="shared" si="4"/>
        <v>0</v>
      </c>
      <c r="H10" s="148">
        <f t="shared" si="5"/>
        <v>0</v>
      </c>
      <c r="I10" s="3"/>
      <c r="J10" s="38"/>
      <c r="K10" s="112">
        <f t="shared" si="0"/>
        <v>0</v>
      </c>
      <c r="L10" s="38"/>
      <c r="M10" s="113">
        <f t="shared" si="1"/>
        <v>0</v>
      </c>
    </row>
    <row r="11" spans="1:16" ht="22.7" customHeight="1" x14ac:dyDescent="0.25">
      <c r="A11" s="103"/>
      <c r="B11" s="117"/>
      <c r="C11" s="35"/>
      <c r="D11" s="110">
        <f t="shared" si="6"/>
        <v>0</v>
      </c>
      <c r="E11" s="111">
        <f t="shared" si="2"/>
        <v>0</v>
      </c>
      <c r="F11" s="111">
        <f t="shared" si="3"/>
        <v>0</v>
      </c>
      <c r="G11" s="111">
        <f t="shared" si="4"/>
        <v>0</v>
      </c>
      <c r="H11" s="148">
        <f t="shared" si="5"/>
        <v>0</v>
      </c>
      <c r="I11" s="3"/>
      <c r="J11" s="38"/>
      <c r="K11" s="112">
        <f t="shared" si="0"/>
        <v>0</v>
      </c>
      <c r="L11" s="38"/>
      <c r="M11" s="113">
        <f t="shared" si="1"/>
        <v>0</v>
      </c>
    </row>
    <row r="12" spans="1:16" ht="22.7" customHeight="1" x14ac:dyDescent="0.25">
      <c r="A12" s="103"/>
      <c r="B12" s="117"/>
      <c r="C12" s="35"/>
      <c r="D12" s="110">
        <f t="shared" si="6"/>
        <v>0</v>
      </c>
      <c r="E12" s="111">
        <f t="shared" si="2"/>
        <v>0</v>
      </c>
      <c r="F12" s="111">
        <f t="shared" si="3"/>
        <v>0</v>
      </c>
      <c r="G12" s="111">
        <f t="shared" si="4"/>
        <v>0</v>
      </c>
      <c r="H12" s="148">
        <f t="shared" si="5"/>
        <v>0</v>
      </c>
      <c r="I12" s="3"/>
      <c r="J12" s="38"/>
      <c r="K12" s="112">
        <f t="shared" si="0"/>
        <v>0</v>
      </c>
      <c r="L12" s="38"/>
      <c r="M12" s="113">
        <f t="shared" si="1"/>
        <v>0</v>
      </c>
    </row>
    <row r="13" spans="1:16" ht="22.7" customHeight="1" x14ac:dyDescent="0.25">
      <c r="A13" s="103"/>
      <c r="B13" s="117"/>
      <c r="C13" s="35"/>
      <c r="D13" s="110">
        <f t="shared" si="6"/>
        <v>0</v>
      </c>
      <c r="E13" s="111">
        <f t="shared" si="2"/>
        <v>0</v>
      </c>
      <c r="F13" s="111">
        <f t="shared" si="3"/>
        <v>0</v>
      </c>
      <c r="G13" s="111">
        <f t="shared" si="4"/>
        <v>0</v>
      </c>
      <c r="H13" s="148">
        <f t="shared" si="5"/>
        <v>0</v>
      </c>
      <c r="I13" s="3"/>
      <c r="J13" s="38"/>
      <c r="K13" s="112">
        <f t="shared" si="0"/>
        <v>0</v>
      </c>
      <c r="L13" s="38"/>
      <c r="M13" s="113">
        <f t="shared" si="1"/>
        <v>0</v>
      </c>
    </row>
    <row r="14" spans="1:16" ht="22.7" customHeight="1" x14ac:dyDescent="0.25">
      <c r="A14" s="103"/>
      <c r="B14" s="117"/>
      <c r="C14" s="35"/>
      <c r="D14" s="110">
        <f t="shared" si="6"/>
        <v>0</v>
      </c>
      <c r="E14" s="111">
        <f t="shared" si="2"/>
        <v>0</v>
      </c>
      <c r="F14" s="111">
        <f t="shared" si="3"/>
        <v>0</v>
      </c>
      <c r="G14" s="111">
        <f t="shared" si="4"/>
        <v>0</v>
      </c>
      <c r="H14" s="148">
        <f t="shared" si="5"/>
        <v>0</v>
      </c>
      <c r="I14" s="3"/>
      <c r="J14" s="38"/>
      <c r="K14" s="112">
        <f t="shared" si="0"/>
        <v>0</v>
      </c>
      <c r="L14" s="38"/>
      <c r="M14" s="113">
        <f t="shared" si="1"/>
        <v>0</v>
      </c>
    </row>
    <row r="15" spans="1:16" ht="22.7" customHeight="1" x14ac:dyDescent="0.25">
      <c r="A15" s="103"/>
      <c r="B15" s="117"/>
      <c r="C15" s="35"/>
      <c r="D15" s="110">
        <f t="shared" si="6"/>
        <v>0</v>
      </c>
      <c r="E15" s="111">
        <f t="shared" si="2"/>
        <v>0</v>
      </c>
      <c r="F15" s="111">
        <f t="shared" si="3"/>
        <v>0</v>
      </c>
      <c r="G15" s="111">
        <f t="shared" si="4"/>
        <v>0</v>
      </c>
      <c r="H15" s="148">
        <f t="shared" si="5"/>
        <v>0</v>
      </c>
      <c r="I15" s="3"/>
      <c r="J15" s="38"/>
      <c r="K15" s="112">
        <f t="shared" si="0"/>
        <v>0</v>
      </c>
      <c r="L15" s="38"/>
      <c r="M15" s="113">
        <f t="shared" si="1"/>
        <v>0</v>
      </c>
    </row>
    <row r="16" spans="1:16" ht="22.7" customHeight="1" x14ac:dyDescent="0.25">
      <c r="A16" s="103"/>
      <c r="B16" s="117"/>
      <c r="C16" s="35"/>
      <c r="D16" s="110">
        <f t="shared" si="6"/>
        <v>0</v>
      </c>
      <c r="E16" s="111">
        <f t="shared" si="2"/>
        <v>0</v>
      </c>
      <c r="F16" s="111">
        <f t="shared" si="3"/>
        <v>0</v>
      </c>
      <c r="G16" s="111">
        <f t="shared" si="4"/>
        <v>0</v>
      </c>
      <c r="H16" s="148">
        <f t="shared" si="5"/>
        <v>0</v>
      </c>
      <c r="I16" s="3"/>
      <c r="J16" s="38"/>
      <c r="K16" s="112">
        <f t="shared" si="0"/>
        <v>0</v>
      </c>
      <c r="L16" s="38"/>
      <c r="M16" s="113">
        <f t="shared" si="1"/>
        <v>0</v>
      </c>
    </row>
    <row r="17" spans="1:13" ht="22.7" customHeight="1" x14ac:dyDescent="0.25">
      <c r="A17" s="103"/>
      <c r="B17" s="117"/>
      <c r="C17" s="35"/>
      <c r="D17" s="110">
        <f t="shared" si="6"/>
        <v>0</v>
      </c>
      <c r="E17" s="111">
        <f t="shared" si="2"/>
        <v>0</v>
      </c>
      <c r="F17" s="111">
        <f t="shared" si="3"/>
        <v>0</v>
      </c>
      <c r="G17" s="111">
        <f t="shared" si="4"/>
        <v>0</v>
      </c>
      <c r="H17" s="148">
        <f t="shared" si="5"/>
        <v>0</v>
      </c>
      <c r="I17" s="3"/>
      <c r="J17" s="38"/>
      <c r="K17" s="112">
        <f t="shared" si="0"/>
        <v>0</v>
      </c>
      <c r="L17" s="38"/>
      <c r="M17" s="113">
        <f t="shared" si="1"/>
        <v>0</v>
      </c>
    </row>
    <row r="18" spans="1:13" ht="22.7" customHeight="1" x14ac:dyDescent="0.25">
      <c r="A18" s="103"/>
      <c r="B18" s="117"/>
      <c r="C18" s="35"/>
      <c r="D18" s="110">
        <f t="shared" si="6"/>
        <v>0</v>
      </c>
      <c r="E18" s="111">
        <f t="shared" si="2"/>
        <v>0</v>
      </c>
      <c r="F18" s="111">
        <f t="shared" si="3"/>
        <v>0</v>
      </c>
      <c r="G18" s="111">
        <f t="shared" si="4"/>
        <v>0</v>
      </c>
      <c r="H18" s="148">
        <f t="shared" si="5"/>
        <v>0</v>
      </c>
      <c r="I18" s="3"/>
      <c r="J18" s="38"/>
      <c r="K18" s="112">
        <f t="shared" si="0"/>
        <v>0</v>
      </c>
      <c r="L18" s="38"/>
      <c r="M18" s="113">
        <f t="shared" si="1"/>
        <v>0</v>
      </c>
    </row>
    <row r="19" spans="1:13" ht="22.7" customHeight="1" x14ac:dyDescent="0.25">
      <c r="A19" s="103"/>
      <c r="B19" s="117"/>
      <c r="C19" s="35"/>
      <c r="D19" s="110">
        <f t="shared" si="6"/>
        <v>0</v>
      </c>
      <c r="E19" s="111">
        <f t="shared" si="2"/>
        <v>0</v>
      </c>
      <c r="F19" s="111">
        <f t="shared" si="3"/>
        <v>0</v>
      </c>
      <c r="G19" s="111">
        <f t="shared" si="4"/>
        <v>0</v>
      </c>
      <c r="H19" s="148">
        <f t="shared" si="5"/>
        <v>0</v>
      </c>
      <c r="I19" s="3"/>
      <c r="J19" s="38"/>
      <c r="K19" s="112">
        <f t="shared" si="0"/>
        <v>0</v>
      </c>
      <c r="L19" s="38"/>
      <c r="M19" s="113">
        <f t="shared" si="1"/>
        <v>0</v>
      </c>
    </row>
    <row r="20" spans="1:13" ht="22.7" customHeight="1" x14ac:dyDescent="0.25">
      <c r="A20" s="103"/>
      <c r="B20" s="117"/>
      <c r="C20" s="35"/>
      <c r="D20" s="110">
        <f t="shared" si="6"/>
        <v>0</v>
      </c>
      <c r="E20" s="111">
        <f t="shared" si="2"/>
        <v>0</v>
      </c>
      <c r="F20" s="111">
        <f t="shared" si="3"/>
        <v>0</v>
      </c>
      <c r="G20" s="111">
        <f t="shared" si="4"/>
        <v>0</v>
      </c>
      <c r="H20" s="148">
        <f t="shared" si="5"/>
        <v>0</v>
      </c>
      <c r="I20" s="3"/>
      <c r="J20" s="38"/>
      <c r="K20" s="112">
        <f t="shared" si="0"/>
        <v>0</v>
      </c>
      <c r="L20" s="38"/>
      <c r="M20" s="113">
        <f t="shared" si="1"/>
        <v>0</v>
      </c>
    </row>
    <row r="21" spans="1:13" ht="22.7" customHeight="1" x14ac:dyDescent="0.25">
      <c r="A21" s="103"/>
      <c r="B21" s="117"/>
      <c r="C21" s="35"/>
      <c r="D21" s="110">
        <f t="shared" si="6"/>
        <v>0</v>
      </c>
      <c r="E21" s="111">
        <f t="shared" si="2"/>
        <v>0</v>
      </c>
      <c r="F21" s="111">
        <f t="shared" si="3"/>
        <v>0</v>
      </c>
      <c r="G21" s="111">
        <f t="shared" si="4"/>
        <v>0</v>
      </c>
      <c r="H21" s="148">
        <f t="shared" si="5"/>
        <v>0</v>
      </c>
      <c r="I21" s="3"/>
      <c r="J21" s="38"/>
      <c r="K21" s="112">
        <f t="shared" si="0"/>
        <v>0</v>
      </c>
      <c r="L21" s="38"/>
      <c r="M21" s="113">
        <f t="shared" si="1"/>
        <v>0</v>
      </c>
    </row>
    <row r="22" spans="1:13" ht="22.7" customHeight="1" x14ac:dyDescent="0.25">
      <c r="A22" s="103"/>
      <c r="B22" s="117"/>
      <c r="C22" s="35"/>
      <c r="D22" s="110">
        <f t="shared" si="6"/>
        <v>0</v>
      </c>
      <c r="E22" s="111">
        <f t="shared" si="2"/>
        <v>0</v>
      </c>
      <c r="F22" s="111">
        <f t="shared" si="3"/>
        <v>0</v>
      </c>
      <c r="G22" s="111">
        <f t="shared" si="4"/>
        <v>0</v>
      </c>
      <c r="H22" s="148">
        <f t="shared" si="5"/>
        <v>0</v>
      </c>
      <c r="I22" s="3"/>
      <c r="J22" s="38"/>
      <c r="K22" s="112">
        <f t="shared" si="0"/>
        <v>0</v>
      </c>
      <c r="L22" s="38"/>
      <c r="M22" s="113">
        <f t="shared" si="1"/>
        <v>0</v>
      </c>
    </row>
    <row r="23" spans="1:13" x14ac:dyDescent="0.25">
      <c r="A23" s="85" t="s">
        <v>36</v>
      </c>
      <c r="B23" s="118"/>
      <c r="C23" s="46"/>
      <c r="D23" s="46"/>
      <c r="E23" s="46"/>
      <c r="F23" s="46"/>
      <c r="G23" s="46"/>
      <c r="H23" s="46"/>
      <c r="I23" s="78"/>
      <c r="J23" s="48"/>
      <c r="K23" s="49"/>
      <c r="L23" s="46"/>
      <c r="M23" s="50"/>
    </row>
    <row r="24" spans="1:13" x14ac:dyDescent="0.25">
      <c r="A24" s="85" t="s">
        <v>5</v>
      </c>
      <c r="B24" s="118"/>
      <c r="C24" s="46"/>
      <c r="D24" s="46"/>
      <c r="E24" s="46"/>
      <c r="F24" s="46"/>
      <c r="G24" s="46"/>
      <c r="H24" s="46"/>
      <c r="I24" s="78"/>
      <c r="J24" s="48"/>
      <c r="K24" s="49"/>
      <c r="L24" s="46"/>
      <c r="M24" s="50"/>
    </row>
    <row r="25" spans="1:13" x14ac:dyDescent="0.25">
      <c r="A25" s="85" t="s">
        <v>6</v>
      </c>
      <c r="B25" s="119"/>
      <c r="C25" s="53"/>
      <c r="D25" s="53"/>
      <c r="E25" s="53"/>
      <c r="F25" s="53"/>
      <c r="G25" s="53"/>
      <c r="H25" s="53"/>
      <c r="I25" s="79"/>
      <c r="J25" s="48"/>
      <c r="K25" s="49"/>
      <c r="L25" s="46"/>
      <c r="M25" s="50"/>
    </row>
    <row r="26" spans="1:13" ht="15.75" thickBot="1" x14ac:dyDescent="0.3">
      <c r="A26" s="86" t="s">
        <v>7</v>
      </c>
      <c r="B26" s="120">
        <f>SUM(B7:B22)</f>
        <v>0</v>
      </c>
      <c r="C26" s="37">
        <f>SUM(C7:C22)</f>
        <v>0</v>
      </c>
      <c r="D26" s="37">
        <f>SUM(D7:D22)</f>
        <v>0</v>
      </c>
      <c r="E26" s="36">
        <f>SUMIF(E7:E22,"&lt;0",E7:E22)</f>
        <v>0</v>
      </c>
      <c r="F26" s="36">
        <f t="shared" ref="F26:G26" si="7">SUMIF(F7:F22,"&lt;0",F7:F22)</f>
        <v>0</v>
      </c>
      <c r="G26" s="36">
        <f t="shared" si="7"/>
        <v>0</v>
      </c>
      <c r="H26" s="36" t="s">
        <v>47</v>
      </c>
      <c r="I26" s="80">
        <f t="shared" ref="I26:M26" si="8">SUM(I7:I22)</f>
        <v>0</v>
      </c>
      <c r="J26" s="66">
        <f t="shared" si="8"/>
        <v>0</v>
      </c>
      <c r="K26" s="55">
        <f t="shared" si="8"/>
        <v>0</v>
      </c>
      <c r="L26" s="56">
        <f t="shared" si="8"/>
        <v>0</v>
      </c>
      <c r="M26" s="57">
        <f t="shared" si="8"/>
        <v>0</v>
      </c>
    </row>
    <row r="27" spans="1:13" ht="15" customHeight="1" x14ac:dyDescent="0.25">
      <c r="A27" s="226" t="s">
        <v>25</v>
      </c>
      <c r="B27" s="227"/>
      <c r="C27" s="227"/>
      <c r="D27" s="105"/>
      <c r="E27" s="240" t="s">
        <v>28</v>
      </c>
      <c r="F27" s="240"/>
      <c r="G27" s="240"/>
      <c r="H27" s="142"/>
      <c r="I27" s="142"/>
      <c r="J27" s="122"/>
      <c r="K27" s="90"/>
      <c r="L27" s="90"/>
      <c r="M27" s="90"/>
    </row>
    <row r="28" spans="1:13" ht="15" customHeight="1" x14ac:dyDescent="0.25">
      <c r="A28" s="109" t="s">
        <v>93</v>
      </c>
      <c r="B28" s="64"/>
      <c r="C28" s="64"/>
      <c r="D28" s="107"/>
      <c r="E28" s="107"/>
      <c r="F28" s="123"/>
      <c r="G28" s="123"/>
      <c r="H28" s="123"/>
      <c r="I28" s="123"/>
      <c r="J28" s="124"/>
      <c r="K28" s="90"/>
      <c r="L28" s="90"/>
      <c r="M28" s="90"/>
    </row>
    <row r="29" spans="1:13" ht="57.6" customHeight="1" thickBot="1" x14ac:dyDescent="0.3">
      <c r="A29" s="229" t="s">
        <v>98</v>
      </c>
      <c r="B29" s="230"/>
      <c r="C29" s="230"/>
      <c r="D29" s="230"/>
      <c r="E29" s="141"/>
      <c r="F29" s="125"/>
      <c r="G29" s="125"/>
      <c r="H29" s="125"/>
      <c r="I29" s="125"/>
      <c r="J29" s="126"/>
      <c r="K29" s="90"/>
      <c r="L29" s="90"/>
      <c r="M29" s="90"/>
    </row>
    <row r="30" spans="1:13" ht="30" x14ac:dyDescent="0.25">
      <c r="A30" s="25" t="s">
        <v>8</v>
      </c>
      <c r="B30" s="26" t="s">
        <v>9</v>
      </c>
      <c r="C30" s="26" t="s">
        <v>10</v>
      </c>
      <c r="D30" s="26" t="s">
        <v>11</v>
      </c>
      <c r="E30" s="26" t="s">
        <v>12</v>
      </c>
      <c r="F30" s="26" t="s">
        <v>13</v>
      </c>
      <c r="G30" s="26" t="s">
        <v>14</v>
      </c>
      <c r="H30" s="26" t="s">
        <v>15</v>
      </c>
      <c r="I30" s="26" t="s">
        <v>66</v>
      </c>
      <c r="J30" s="143"/>
      <c r="K30" s="90"/>
      <c r="L30" s="90"/>
      <c r="M30" s="90"/>
    </row>
    <row r="31" spans="1:13" ht="22.5" customHeight="1" x14ac:dyDescent="0.25">
      <c r="A31" s="22">
        <v>2021</v>
      </c>
      <c r="B31" s="62"/>
      <c r="C31" s="62"/>
      <c r="D31" s="115">
        <f>IFERROR(C31/B31,0)</f>
        <v>0</v>
      </c>
      <c r="E31" s="62"/>
      <c r="F31" s="115">
        <f>IFERROR(E31/B31,0)</f>
        <v>0</v>
      </c>
      <c r="G31" s="62"/>
      <c r="H31" s="115">
        <f>IFERROR(G31/B31,0)</f>
        <v>0</v>
      </c>
      <c r="I31" s="115">
        <f>D31+F31+H31</f>
        <v>0</v>
      </c>
      <c r="J31" s="154"/>
      <c r="K31" s="90"/>
      <c r="L31" s="90"/>
      <c r="M31" s="90"/>
    </row>
    <row r="32" spans="1:13" ht="22.5" customHeight="1" x14ac:dyDescent="0.25">
      <c r="A32" s="22">
        <v>2022</v>
      </c>
      <c r="B32" s="62"/>
      <c r="C32" s="62"/>
      <c r="D32" s="115">
        <f t="shared" ref="D32:D34" si="9">IFERROR(C32/B32,0)</f>
        <v>0</v>
      </c>
      <c r="E32" s="62"/>
      <c r="F32" s="115">
        <f>IFERROR(E32/B32,0)</f>
        <v>0</v>
      </c>
      <c r="G32" s="62"/>
      <c r="H32" s="115">
        <f>IFERROR(G32/B32,0)</f>
        <v>0</v>
      </c>
      <c r="I32" s="115">
        <f t="shared" ref="I32:I34" si="10">D32+F32+H32</f>
        <v>0</v>
      </c>
      <c r="J32" s="154"/>
      <c r="K32" s="90"/>
      <c r="L32" s="90"/>
      <c r="M32" s="90"/>
    </row>
    <row r="33" spans="1:19" ht="22.5" customHeight="1" x14ac:dyDescent="0.25">
      <c r="A33" s="23">
        <v>2023</v>
      </c>
      <c r="B33" s="62"/>
      <c r="C33" s="62"/>
      <c r="D33" s="115">
        <f t="shared" si="9"/>
        <v>0</v>
      </c>
      <c r="E33" s="62"/>
      <c r="F33" s="115">
        <f>IFERROR(E33/B33,0)</f>
        <v>0</v>
      </c>
      <c r="G33" s="62"/>
      <c r="H33" s="115">
        <f t="shared" ref="H33:H34" si="11">IFERROR(G33/B33,0)</f>
        <v>0</v>
      </c>
      <c r="I33" s="115">
        <f t="shared" si="10"/>
        <v>0</v>
      </c>
      <c r="J33" s="155"/>
      <c r="K33" s="90"/>
      <c r="L33" s="90"/>
      <c r="M33" s="90"/>
    </row>
    <row r="34" spans="1:19" ht="22.5" customHeight="1" thickBot="1" x14ac:dyDescent="0.3">
      <c r="A34" s="24" t="s">
        <v>19</v>
      </c>
      <c r="B34" s="62"/>
      <c r="C34" s="62"/>
      <c r="D34" s="115">
        <f t="shared" si="9"/>
        <v>0</v>
      </c>
      <c r="E34" s="62"/>
      <c r="F34" s="115">
        <f>IFERROR(E34/B34,0)</f>
        <v>0</v>
      </c>
      <c r="G34" s="62"/>
      <c r="H34" s="116">
        <f t="shared" si="11"/>
        <v>0</v>
      </c>
      <c r="I34" s="116">
        <f t="shared" si="10"/>
        <v>0</v>
      </c>
      <c r="J34" s="156"/>
      <c r="K34" s="90"/>
      <c r="L34" s="90"/>
      <c r="M34" s="90"/>
    </row>
    <row r="35" spans="1:19" s="7" customFormat="1" ht="15.75" thickBot="1" x14ac:dyDescent="0.3">
      <c r="A35" s="4"/>
      <c r="B35" s="5"/>
      <c r="C35" s="5"/>
      <c r="D35" s="5"/>
      <c r="E35" s="5"/>
      <c r="F35" s="5"/>
      <c r="G35" s="5"/>
      <c r="H35" s="5"/>
      <c r="I35" s="5"/>
      <c r="J35" s="6"/>
      <c r="K35" s="90"/>
      <c r="L35" s="90"/>
      <c r="M35" s="90"/>
      <c r="N35" s="90"/>
      <c r="O35" s="90"/>
      <c r="P35" s="90"/>
      <c r="Q35" s="90"/>
      <c r="R35" s="90"/>
      <c r="S35" s="90"/>
    </row>
    <row r="36" spans="1:19" ht="15.75" customHeight="1" x14ac:dyDescent="0.25">
      <c r="A36" s="208" t="s">
        <v>16</v>
      </c>
      <c r="B36" s="228" t="s">
        <v>17</v>
      </c>
      <c r="C36" s="199"/>
      <c r="D36" s="199"/>
      <c r="E36" s="199"/>
      <c r="F36" s="199"/>
      <c r="G36" s="199"/>
      <c r="H36" s="199"/>
      <c r="I36" s="199"/>
      <c r="J36" s="200"/>
      <c r="K36" s="90"/>
      <c r="L36" s="90"/>
      <c r="M36" s="90"/>
    </row>
    <row r="37" spans="1:19" ht="50.25" customHeight="1" thickBot="1" x14ac:dyDescent="0.3">
      <c r="A37" s="210"/>
      <c r="B37" s="224"/>
      <c r="C37" s="224"/>
      <c r="D37" s="224"/>
      <c r="E37" s="224"/>
      <c r="F37" s="224"/>
      <c r="G37" s="224"/>
      <c r="H37" s="224"/>
      <c r="I37" s="224"/>
      <c r="J37" s="225"/>
      <c r="K37" s="90"/>
      <c r="L37" s="90"/>
      <c r="M37" s="90"/>
    </row>
    <row r="38" spans="1:19" s="7" customFormat="1" ht="15.75" thickBot="1" x14ac:dyDescent="0.3">
      <c r="A38" s="8"/>
      <c r="B38" s="5"/>
      <c r="C38" s="5"/>
      <c r="D38" s="5"/>
      <c r="E38" s="5"/>
      <c r="F38" s="5"/>
      <c r="G38" s="5"/>
      <c r="H38" s="5"/>
      <c r="I38" s="5"/>
      <c r="J38" s="5"/>
      <c r="K38" s="90"/>
      <c r="L38" s="90"/>
      <c r="M38" s="90"/>
      <c r="N38" s="90"/>
      <c r="O38" s="90"/>
      <c r="P38" s="90"/>
      <c r="Q38" s="90"/>
      <c r="R38" s="90"/>
      <c r="S38" s="90"/>
    </row>
    <row r="39" spans="1:19" ht="60" customHeight="1" thickBot="1" x14ac:dyDescent="0.3">
      <c r="A39" s="27" t="s">
        <v>68</v>
      </c>
      <c r="B39" s="203"/>
      <c r="C39" s="203"/>
      <c r="D39" s="203"/>
      <c r="E39" s="203"/>
      <c r="F39" s="203"/>
      <c r="G39" s="203"/>
      <c r="H39" s="203"/>
      <c r="I39" s="203"/>
      <c r="J39" s="204"/>
      <c r="K39" s="90"/>
      <c r="L39" s="90"/>
      <c r="M39" s="90"/>
    </row>
    <row r="40" spans="1:19" s="7" customFormat="1" ht="15.75" thickBot="1" x14ac:dyDescent="0.3">
      <c r="A40" s="205"/>
      <c r="B40" s="206"/>
      <c r="C40" s="206"/>
      <c r="D40" s="206"/>
      <c r="E40" s="206"/>
      <c r="F40" s="206"/>
      <c r="G40" s="207"/>
      <c r="H40" s="207"/>
      <c r="I40" s="207"/>
      <c r="J40" s="207"/>
      <c r="K40" s="90"/>
      <c r="L40" s="90"/>
      <c r="M40" s="90"/>
      <c r="N40" s="90"/>
      <c r="O40" s="90"/>
      <c r="P40" s="90"/>
      <c r="Q40" s="90"/>
      <c r="R40" s="90"/>
      <c r="S40" s="90"/>
    </row>
    <row r="41" spans="1:19" ht="15" customHeight="1" x14ac:dyDescent="0.25">
      <c r="A41" s="208" t="s">
        <v>94</v>
      </c>
      <c r="B41" s="58" t="s">
        <v>48</v>
      </c>
      <c r="C41" s="58"/>
      <c r="D41" s="58"/>
      <c r="E41" s="58"/>
      <c r="F41" s="58"/>
      <c r="G41" s="58"/>
      <c r="H41" s="58"/>
      <c r="I41" s="58"/>
      <c r="J41" s="59"/>
      <c r="K41" s="90"/>
      <c r="L41" s="90"/>
      <c r="M41" s="90"/>
    </row>
    <row r="42" spans="1:19" ht="15" customHeight="1" x14ac:dyDescent="0.25">
      <c r="A42" s="209"/>
      <c r="B42" s="197" t="s">
        <v>93</v>
      </c>
      <c r="C42" s="198"/>
      <c r="D42" s="198"/>
      <c r="E42" s="10"/>
      <c r="F42" s="10"/>
      <c r="G42" s="10"/>
      <c r="H42" s="10"/>
      <c r="I42" s="10"/>
      <c r="J42" s="11"/>
      <c r="K42" s="90"/>
      <c r="L42" s="90"/>
      <c r="M42" s="90"/>
    </row>
    <row r="43" spans="1:19" ht="45" customHeight="1" thickBot="1" x14ac:dyDescent="0.3">
      <c r="A43" s="210"/>
      <c r="B43" s="220"/>
      <c r="C43" s="220"/>
      <c r="D43" s="220"/>
      <c r="E43" s="220"/>
      <c r="F43" s="220"/>
      <c r="G43" s="220"/>
      <c r="H43" s="220"/>
      <c r="I43" s="220"/>
      <c r="J43" s="221"/>
      <c r="K43" s="90"/>
      <c r="L43" s="90"/>
      <c r="M43" s="90"/>
    </row>
    <row r="44" spans="1:19" s="90" customFormat="1" x14ac:dyDescent="0.25">
      <c r="B44" s="99"/>
      <c r="C44" s="99"/>
      <c r="D44" s="99"/>
      <c r="E44" s="99"/>
      <c r="F44" s="99"/>
      <c r="G44" s="99"/>
      <c r="H44" s="99"/>
      <c r="I44" s="99"/>
      <c r="J44" s="99"/>
    </row>
    <row r="45" spans="1:19" s="90" customFormat="1" x14ac:dyDescent="0.25">
      <c r="A45" s="100"/>
      <c r="B45" s="101"/>
      <c r="C45" s="99"/>
      <c r="D45" s="99"/>
      <c r="E45" s="99"/>
      <c r="F45" s="99"/>
      <c r="G45" s="99"/>
      <c r="H45" s="99"/>
      <c r="I45" s="99"/>
      <c r="J45" s="99"/>
    </row>
    <row r="46" spans="1:19" s="90" customFormat="1" x14ac:dyDescent="0.25">
      <c r="A46" s="102"/>
      <c r="B46" s="101"/>
      <c r="C46" s="99"/>
      <c r="D46" s="99"/>
      <c r="E46" s="99"/>
      <c r="F46" s="99"/>
      <c r="G46" s="99"/>
      <c r="H46" s="99"/>
      <c r="I46" s="99"/>
      <c r="J46" s="99"/>
    </row>
    <row r="47" spans="1:19" s="90" customFormat="1" x14ac:dyDescent="0.25">
      <c r="A47" s="102"/>
      <c r="B47" s="101"/>
      <c r="C47" s="99"/>
      <c r="D47" s="99"/>
      <c r="E47" s="99"/>
      <c r="F47" s="99"/>
      <c r="G47" s="99"/>
      <c r="H47" s="99"/>
      <c r="I47" s="99"/>
      <c r="J47" s="99"/>
    </row>
    <row r="48" spans="1:19" s="90" customFormat="1" x14ac:dyDescent="0.25">
      <c r="A48" s="102"/>
      <c r="B48" s="101"/>
      <c r="C48" s="99"/>
      <c r="D48" s="99"/>
      <c r="E48" s="99"/>
      <c r="F48" s="99"/>
      <c r="G48" s="99"/>
      <c r="H48" s="99"/>
      <c r="I48" s="99"/>
      <c r="J48" s="99"/>
    </row>
    <row r="49" spans="1:10" s="90" customFormat="1" x14ac:dyDescent="0.25">
      <c r="A49" s="102"/>
      <c r="B49" s="101"/>
      <c r="C49" s="99"/>
      <c r="D49" s="99"/>
      <c r="E49" s="99"/>
      <c r="F49" s="99"/>
      <c r="G49" s="99"/>
      <c r="H49" s="99"/>
      <c r="I49" s="99"/>
      <c r="J49" s="99"/>
    </row>
    <row r="50" spans="1:10" hidden="1" x14ac:dyDescent="0.25">
      <c r="A50" s="34"/>
      <c r="B50" s="33"/>
    </row>
    <row r="51" spans="1:10" hidden="1" x14ac:dyDescent="0.25">
      <c r="A51" s="34"/>
      <c r="B51" s="33"/>
    </row>
    <row r="52" spans="1:10" hidden="1" x14ac:dyDescent="0.25">
      <c r="A52" s="34"/>
      <c r="B52" s="33"/>
    </row>
    <row r="53" spans="1:10" hidden="1" x14ac:dyDescent="0.25">
      <c r="A53" s="34"/>
      <c r="B53" s="33"/>
    </row>
    <row r="54" spans="1:10" hidden="1" x14ac:dyDescent="0.25">
      <c r="A54" s="34"/>
      <c r="B54" s="33"/>
    </row>
    <row r="55" spans="1:10" hidden="1" x14ac:dyDescent="0.25">
      <c r="A55" s="32"/>
      <c r="B55" s="33"/>
    </row>
    <row r="56" spans="1:10" hidden="1" x14ac:dyDescent="0.25">
      <c r="A56" s="32"/>
      <c r="B56" s="33"/>
    </row>
    <row r="57" spans="1:10" hidden="1" x14ac:dyDescent="0.25">
      <c r="A57" s="32"/>
      <c r="B57" s="33"/>
    </row>
    <row r="58" spans="1:10" s="90" customFormat="1" x14ac:dyDescent="0.25">
      <c r="B58" s="99"/>
      <c r="C58" s="99"/>
      <c r="D58" s="99"/>
      <c r="E58" s="99"/>
      <c r="F58" s="99"/>
      <c r="G58" s="99"/>
      <c r="H58" s="99"/>
      <c r="I58" s="99"/>
      <c r="J58" s="99"/>
    </row>
    <row r="59" spans="1:10" s="90" customFormat="1" x14ac:dyDescent="0.25">
      <c r="B59" s="99"/>
      <c r="C59" s="99"/>
      <c r="D59" s="99"/>
      <c r="E59" s="99"/>
      <c r="F59" s="99"/>
      <c r="G59" s="99"/>
      <c r="H59" s="99"/>
      <c r="I59" s="99"/>
      <c r="J59" s="99"/>
    </row>
    <row r="60" spans="1:10" s="90" customFormat="1" x14ac:dyDescent="0.25">
      <c r="B60" s="99"/>
      <c r="C60" s="99"/>
      <c r="D60" s="99"/>
      <c r="E60" s="99"/>
      <c r="F60" s="99"/>
      <c r="G60" s="99"/>
      <c r="H60" s="99"/>
      <c r="I60" s="99"/>
      <c r="J60" s="99"/>
    </row>
    <row r="61" spans="1:10" s="90" customFormat="1" x14ac:dyDescent="0.25">
      <c r="B61" s="99"/>
      <c r="C61" s="99"/>
      <c r="D61" s="99"/>
      <c r="E61" s="99"/>
      <c r="F61" s="99"/>
      <c r="G61" s="99"/>
      <c r="H61" s="99"/>
      <c r="I61" s="99"/>
      <c r="J61" s="99"/>
    </row>
    <row r="62" spans="1:10" s="90" customFormat="1" x14ac:dyDescent="0.25">
      <c r="B62" s="99"/>
      <c r="C62" s="99"/>
      <c r="D62" s="99"/>
      <c r="E62" s="99"/>
      <c r="F62" s="99"/>
      <c r="G62" s="99"/>
      <c r="H62" s="99"/>
      <c r="I62" s="99"/>
      <c r="J62" s="99"/>
    </row>
  </sheetData>
  <sheetProtection algorithmName="SHA-512" hashValue="a0emJSkx4VwxqpRXydfbV6pFkXULUuZzxR/fP/WN9W6CHbADLblTedK7Ff2j9bEAiSNk8zRdhykMe0+qkVCvhg==" saltValue="DSAaRgr3DcffgJeJ6BQOKQ==" spinCount="100000" sheet="1" objects="1" scenarios="1"/>
  <protectedRanges>
    <protectedRange sqref="A7:A18" name="Bereich1"/>
    <protectedRange sqref="A24" name="Bereich1_1"/>
  </protectedRanges>
  <mergeCells count="25">
    <mergeCell ref="A1:M1"/>
    <mergeCell ref="B3:M3"/>
    <mergeCell ref="H5:H6"/>
    <mergeCell ref="I4:M4"/>
    <mergeCell ref="F5:G5"/>
    <mergeCell ref="C5:E5"/>
    <mergeCell ref="B4:H4"/>
    <mergeCell ref="K5:K6"/>
    <mergeCell ref="L5:L6"/>
    <mergeCell ref="M5:M6"/>
    <mergeCell ref="A5:A6"/>
    <mergeCell ref="B5:B6"/>
    <mergeCell ref="I5:I6"/>
    <mergeCell ref="J5:J6"/>
    <mergeCell ref="B39:J39"/>
    <mergeCell ref="A40:J40"/>
    <mergeCell ref="A41:A43"/>
    <mergeCell ref="B43:J43"/>
    <mergeCell ref="A27:C27"/>
    <mergeCell ref="B42:D42"/>
    <mergeCell ref="A36:A37"/>
    <mergeCell ref="B36:J36"/>
    <mergeCell ref="B37:J37"/>
    <mergeCell ref="A29:D29"/>
    <mergeCell ref="E27:G27"/>
  </mergeCells>
  <conditionalFormatting sqref="I31:I34">
    <cfRule type="cellIs" dxfId="4" priority="8" operator="greaterThan">
      <formula>1</formula>
    </cfRule>
  </conditionalFormatting>
  <conditionalFormatting sqref="H31:H34">
    <cfRule type="cellIs" dxfId="3" priority="2" operator="greaterThan">
      <formula>1</formula>
    </cfRule>
  </conditionalFormatting>
  <conditionalFormatting sqref="I31:I34">
    <cfRule type="cellIs" dxfId="2" priority="1" operator="greaterThan">
      <formula>1</formula>
    </cfRule>
  </conditionalFormatting>
  <dataValidations count="2">
    <dataValidation type="list" allowBlank="1" showInputMessage="1" showErrorMessage="1" errorTitle="Ungültige Eingabe" error="Bitte wählen Sie eine der Tätigkeiten aus dem Dropdown-Menü aus." sqref="A7:A22">
      <formula1>"Einzellesung / Vortrag, Gemeinschaftslesung (2-3 Autor:innen), Gruppenlesung (mehr als 3 Autor:innen), Großgruppenlesung / Leseauftritte von Vereinigungen, Moderation von literarischen Veranstaltungen, Diskussionsteilnahme"</formula1>
    </dataValidation>
    <dataValidation showInputMessage="1" showErrorMessage="1" sqref="B7:B22"/>
  </dataValidations>
  <hyperlinks>
    <hyperlink ref="A28" r:id="rId1"/>
    <hyperlink ref="B42" r:id="rId2" display="https://igkultur.at/sites/default/files/posts/downloads/2023-10-01/Gehaltsschema_Kulturarbeit_2024.pdf"/>
    <hyperlink ref="B42:D42" r:id="rId3" display="Honorarempfehlungen des Literaturhaus Wien"/>
  </hyperlinks>
  <pageMargins left="0.70866141732283472" right="0.70866141732283472" top="0.78740157480314965" bottom="1.8897637795275593" header="0.31496062992125984" footer="0.31496062992125984"/>
  <pageSetup paperSize="9" scale="45" fitToHeight="2" orientation="landscape"/>
  <headerFooter>
    <oddHeader>&amp;CDatenblatt "Fair Pay 2024" Abteilung 9 Land Steiermark / A16 Kulturamt Graz
Honorare Literatur</oddHeader>
    <oddFooter>&amp;CSeite &amp;P von &amp;N&amp;RStand 26.1.2024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B4A6C961-E2D0-4CA3-9D76-211BCF9B89DE}">
            <xm:f>NOT(ISERROR(SEARCH("-",F7)))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F7:G22</xm:sqref>
        </x14:conditionalFormatting>
        <x14:conditionalFormatting xmlns:xm="http://schemas.microsoft.com/office/excel/2006/main">
          <x14:cfRule type="containsText" priority="4" operator="containsText" id="{6D0FCB75-F8B3-44BB-8F0B-2B2CA2E74314}">
            <xm:f>NOT(ISERROR(SEARCH("-",E7)))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E7:E22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3:J73"/>
  <sheetViews>
    <sheetView workbookViewId="0">
      <selection activeCell="C15" sqref="C15:C32"/>
    </sheetView>
  </sheetViews>
  <sheetFormatPr baseColWidth="10" defaultRowHeight="15" x14ac:dyDescent="0.25"/>
  <cols>
    <col min="2" max="3" width="34.28515625" customWidth="1"/>
    <col min="4" max="5" width="10.28515625" customWidth="1"/>
    <col min="10" max="10" width="35.5703125" customWidth="1"/>
  </cols>
  <sheetData>
    <row r="3" spans="2:10" x14ac:dyDescent="0.25">
      <c r="B3" t="s">
        <v>79</v>
      </c>
      <c r="D3" s="128" t="s">
        <v>85</v>
      </c>
      <c r="E3" s="128" t="s">
        <v>86</v>
      </c>
      <c r="F3" s="128" t="s">
        <v>95</v>
      </c>
      <c r="J3" s="132" t="s">
        <v>99</v>
      </c>
    </row>
    <row r="4" spans="2:10" x14ac:dyDescent="0.25">
      <c r="B4" t="s">
        <v>80</v>
      </c>
      <c r="D4" s="129">
        <v>1</v>
      </c>
      <c r="E4" s="129">
        <v>1</v>
      </c>
      <c r="F4" s="129">
        <v>1</v>
      </c>
      <c r="J4" s="31" t="s">
        <v>87</v>
      </c>
    </row>
    <row r="5" spans="2:10" x14ac:dyDescent="0.25">
      <c r="B5" t="s">
        <v>81</v>
      </c>
      <c r="D5" s="130">
        <v>2</v>
      </c>
      <c r="E5" s="130">
        <v>2</v>
      </c>
      <c r="F5" s="130">
        <v>2</v>
      </c>
      <c r="J5" s="31" t="s">
        <v>74</v>
      </c>
    </row>
    <row r="6" spans="2:10" x14ac:dyDescent="0.25">
      <c r="B6" t="s">
        <v>82</v>
      </c>
      <c r="D6" s="129">
        <v>3</v>
      </c>
      <c r="E6" s="129">
        <v>3</v>
      </c>
      <c r="F6" s="129">
        <v>3</v>
      </c>
      <c r="J6" s="31" t="s">
        <v>75</v>
      </c>
    </row>
    <row r="7" spans="2:10" x14ac:dyDescent="0.25">
      <c r="B7" t="s">
        <v>83</v>
      </c>
      <c r="D7" s="130">
        <v>4</v>
      </c>
      <c r="E7" s="129">
        <v>4</v>
      </c>
      <c r="F7" s="130">
        <v>4</v>
      </c>
      <c r="J7" s="31" t="s">
        <v>76</v>
      </c>
    </row>
    <row r="8" spans="2:10" x14ac:dyDescent="0.25">
      <c r="B8" t="s">
        <v>84</v>
      </c>
      <c r="E8" s="130">
        <v>5</v>
      </c>
      <c r="F8" s="129">
        <v>5</v>
      </c>
    </row>
    <row r="9" spans="2:10" x14ac:dyDescent="0.25">
      <c r="E9" s="129">
        <v>6</v>
      </c>
      <c r="F9" s="130">
        <v>6</v>
      </c>
    </row>
    <row r="10" spans="2:10" x14ac:dyDescent="0.25">
      <c r="F10" s="129">
        <v>7</v>
      </c>
      <c r="J10" s="134" t="s">
        <v>100</v>
      </c>
    </row>
    <row r="11" spans="2:10" x14ac:dyDescent="0.25">
      <c r="F11" s="130">
        <v>8</v>
      </c>
      <c r="J11" s="133" t="s">
        <v>47</v>
      </c>
    </row>
    <row r="12" spans="2:10" x14ac:dyDescent="0.25">
      <c r="F12" s="129">
        <v>9</v>
      </c>
    </row>
    <row r="13" spans="2:10" x14ac:dyDescent="0.25">
      <c r="B13" s="132" t="s">
        <v>117</v>
      </c>
      <c r="F13" s="130">
        <v>10</v>
      </c>
    </row>
    <row r="14" spans="2:10" x14ac:dyDescent="0.25">
      <c r="B14" t="s">
        <v>118</v>
      </c>
      <c r="C14" t="s">
        <v>119</v>
      </c>
      <c r="F14" s="129">
        <v>11</v>
      </c>
    </row>
    <row r="15" spans="2:10" x14ac:dyDescent="0.25">
      <c r="B15">
        <v>1</v>
      </c>
      <c r="C15">
        <v>3</v>
      </c>
      <c r="F15" s="130">
        <v>12</v>
      </c>
    </row>
    <row r="16" spans="2:10" x14ac:dyDescent="0.25">
      <c r="B16">
        <v>2</v>
      </c>
      <c r="C16">
        <v>4</v>
      </c>
      <c r="F16" s="129">
        <v>13</v>
      </c>
    </row>
    <row r="17" spans="3:6" x14ac:dyDescent="0.25">
      <c r="C17">
        <v>5</v>
      </c>
      <c r="F17" s="130">
        <v>14</v>
      </c>
    </row>
    <row r="18" spans="3:6" x14ac:dyDescent="0.25">
      <c r="C18">
        <v>6</v>
      </c>
      <c r="F18" s="129">
        <v>15</v>
      </c>
    </row>
    <row r="19" spans="3:6" x14ac:dyDescent="0.25">
      <c r="C19">
        <v>7</v>
      </c>
      <c r="F19" s="130">
        <v>16</v>
      </c>
    </row>
    <row r="20" spans="3:6" x14ac:dyDescent="0.25">
      <c r="C20">
        <v>8</v>
      </c>
      <c r="F20" s="129">
        <v>17</v>
      </c>
    </row>
    <row r="21" spans="3:6" x14ac:dyDescent="0.25">
      <c r="C21">
        <v>9</v>
      </c>
      <c r="F21" s="130">
        <v>18</v>
      </c>
    </row>
    <row r="22" spans="3:6" x14ac:dyDescent="0.25">
      <c r="C22">
        <v>10</v>
      </c>
      <c r="F22" s="129">
        <v>19</v>
      </c>
    </row>
    <row r="23" spans="3:6" x14ac:dyDescent="0.25">
      <c r="C23">
        <v>11</v>
      </c>
      <c r="F23" s="130">
        <v>20</v>
      </c>
    </row>
    <row r="24" spans="3:6" x14ac:dyDescent="0.25">
      <c r="C24">
        <v>12</v>
      </c>
      <c r="F24" s="129">
        <v>21</v>
      </c>
    </row>
    <row r="25" spans="3:6" x14ac:dyDescent="0.25">
      <c r="C25">
        <v>13</v>
      </c>
      <c r="F25" s="130">
        <v>22</v>
      </c>
    </row>
    <row r="26" spans="3:6" x14ac:dyDescent="0.25">
      <c r="C26">
        <v>14</v>
      </c>
      <c r="F26" s="129">
        <v>23</v>
      </c>
    </row>
    <row r="27" spans="3:6" x14ac:dyDescent="0.25">
      <c r="C27">
        <v>15</v>
      </c>
      <c r="F27" s="130">
        <v>24</v>
      </c>
    </row>
    <row r="28" spans="3:6" x14ac:dyDescent="0.25">
      <c r="C28">
        <v>16</v>
      </c>
      <c r="F28" s="129">
        <v>25</v>
      </c>
    </row>
    <row r="29" spans="3:6" x14ac:dyDescent="0.25">
      <c r="C29">
        <v>17</v>
      </c>
      <c r="F29" s="130">
        <v>26</v>
      </c>
    </row>
    <row r="30" spans="3:6" x14ac:dyDescent="0.25">
      <c r="C30">
        <v>18</v>
      </c>
      <c r="F30" s="129">
        <v>27</v>
      </c>
    </row>
    <row r="31" spans="3:6" x14ac:dyDescent="0.25">
      <c r="C31">
        <v>19</v>
      </c>
      <c r="F31" s="130">
        <v>28</v>
      </c>
    </row>
    <row r="32" spans="3:6" x14ac:dyDescent="0.25">
      <c r="C32">
        <v>20</v>
      </c>
      <c r="F32" s="129">
        <v>29</v>
      </c>
    </row>
    <row r="33" spans="6:6" x14ac:dyDescent="0.25">
      <c r="F33" s="130">
        <v>30</v>
      </c>
    </row>
    <row r="34" spans="6:6" x14ac:dyDescent="0.25">
      <c r="F34" s="129">
        <v>31</v>
      </c>
    </row>
    <row r="35" spans="6:6" x14ac:dyDescent="0.25">
      <c r="F35" s="130">
        <v>32</v>
      </c>
    </row>
    <row r="36" spans="6:6" x14ac:dyDescent="0.25">
      <c r="F36" s="129">
        <v>33</v>
      </c>
    </row>
    <row r="37" spans="6:6" x14ac:dyDescent="0.25">
      <c r="F37" s="130">
        <v>34</v>
      </c>
    </row>
    <row r="38" spans="6:6" x14ac:dyDescent="0.25">
      <c r="F38" s="129">
        <v>35</v>
      </c>
    </row>
    <row r="39" spans="6:6" x14ac:dyDescent="0.25">
      <c r="F39" s="130">
        <v>36</v>
      </c>
    </row>
    <row r="40" spans="6:6" x14ac:dyDescent="0.25">
      <c r="F40" s="129">
        <v>37</v>
      </c>
    </row>
    <row r="41" spans="6:6" x14ac:dyDescent="0.25">
      <c r="F41" s="130">
        <v>38</v>
      </c>
    </row>
    <row r="42" spans="6:6" x14ac:dyDescent="0.25">
      <c r="F42" s="129">
        <v>39</v>
      </c>
    </row>
    <row r="43" spans="6:6" x14ac:dyDescent="0.25">
      <c r="F43" s="130">
        <v>40</v>
      </c>
    </row>
    <row r="44" spans="6:6" x14ac:dyDescent="0.25">
      <c r="F44" s="129">
        <v>41</v>
      </c>
    </row>
    <row r="45" spans="6:6" x14ac:dyDescent="0.25">
      <c r="F45" s="130">
        <v>42</v>
      </c>
    </row>
    <row r="46" spans="6:6" x14ac:dyDescent="0.25">
      <c r="F46" s="129">
        <v>43</v>
      </c>
    </row>
    <row r="47" spans="6:6" x14ac:dyDescent="0.25">
      <c r="F47" s="130">
        <v>44</v>
      </c>
    </row>
    <row r="48" spans="6:6" x14ac:dyDescent="0.25">
      <c r="F48" s="129">
        <v>45</v>
      </c>
    </row>
    <row r="49" spans="6:6" x14ac:dyDescent="0.25">
      <c r="F49" s="130">
        <v>46</v>
      </c>
    </row>
    <row r="50" spans="6:6" x14ac:dyDescent="0.25">
      <c r="F50" s="129">
        <v>47</v>
      </c>
    </row>
    <row r="51" spans="6:6" x14ac:dyDescent="0.25">
      <c r="F51" s="130">
        <v>48</v>
      </c>
    </row>
    <row r="52" spans="6:6" x14ac:dyDescent="0.25">
      <c r="F52" s="129">
        <v>49</v>
      </c>
    </row>
    <row r="53" spans="6:6" x14ac:dyDescent="0.25">
      <c r="F53" s="130">
        <v>50</v>
      </c>
    </row>
    <row r="54" spans="6:6" x14ac:dyDescent="0.25">
      <c r="F54" s="129">
        <v>51</v>
      </c>
    </row>
    <row r="55" spans="6:6" x14ac:dyDescent="0.25">
      <c r="F55" s="130">
        <v>52</v>
      </c>
    </row>
    <row r="56" spans="6:6" x14ac:dyDescent="0.25">
      <c r="F56" s="129">
        <v>53</v>
      </c>
    </row>
    <row r="57" spans="6:6" x14ac:dyDescent="0.25">
      <c r="F57" s="130">
        <v>54</v>
      </c>
    </row>
    <row r="58" spans="6:6" x14ac:dyDescent="0.25">
      <c r="F58" s="129">
        <v>55</v>
      </c>
    </row>
    <row r="59" spans="6:6" x14ac:dyDescent="0.25">
      <c r="F59" s="130">
        <v>56</v>
      </c>
    </row>
    <row r="60" spans="6:6" x14ac:dyDescent="0.25">
      <c r="F60" s="129">
        <v>57</v>
      </c>
    </row>
    <row r="61" spans="6:6" x14ac:dyDescent="0.25">
      <c r="F61" s="130">
        <v>58</v>
      </c>
    </row>
    <row r="62" spans="6:6" x14ac:dyDescent="0.25">
      <c r="F62" s="129">
        <v>59</v>
      </c>
    </row>
    <row r="63" spans="6:6" x14ac:dyDescent="0.25">
      <c r="F63" s="130">
        <v>60</v>
      </c>
    </row>
    <row r="64" spans="6:6" x14ac:dyDescent="0.25">
      <c r="F64" s="129">
        <v>61</v>
      </c>
    </row>
    <row r="65" spans="6:6" x14ac:dyDescent="0.25">
      <c r="F65" s="130">
        <v>62</v>
      </c>
    </row>
    <row r="66" spans="6:6" x14ac:dyDescent="0.25">
      <c r="F66" s="129">
        <v>63</v>
      </c>
    </row>
    <row r="67" spans="6:6" x14ac:dyDescent="0.25">
      <c r="F67" s="130">
        <v>64</v>
      </c>
    </row>
    <row r="68" spans="6:6" x14ac:dyDescent="0.25">
      <c r="F68" s="129">
        <v>65</v>
      </c>
    </row>
    <row r="69" spans="6:6" x14ac:dyDescent="0.25">
      <c r="F69" s="130">
        <v>66</v>
      </c>
    </row>
    <row r="70" spans="6:6" x14ac:dyDescent="0.25">
      <c r="F70" s="129">
        <v>67</v>
      </c>
    </row>
    <row r="71" spans="6:6" x14ac:dyDescent="0.25">
      <c r="F71" s="130">
        <v>68</v>
      </c>
    </row>
    <row r="72" spans="6:6" x14ac:dyDescent="0.25">
      <c r="F72" s="129">
        <v>69</v>
      </c>
    </row>
    <row r="73" spans="6:6" x14ac:dyDescent="0.25">
      <c r="F73" s="130">
        <v>70</v>
      </c>
    </row>
  </sheetData>
  <dataValidations count="3">
    <dataValidation type="list" allowBlank="1" showInputMessage="1" showErrorMessage="1" sqref="H5">
      <formula1>"Personenbis4,Personenbis8"</formula1>
    </dataValidation>
    <dataValidation type="list" allowBlank="1" showInputMessage="1" showErrorMessage="1" sqref="C13">
      <formula1>IF($B$13="Konzerte regionaler Act (bis zu 4 Personen)",regional,Ensemble)</formula1>
    </dataValidation>
    <dataValidation type="list" allowBlank="1" showInputMessage="1" showErrorMessage="1" sqref="I10">
      <formula1>IF($H$10="Ausstellung",Bildende,"nein")</formula1>
    </dataValidation>
  </dataValidations>
  <pageMargins left="0.7" right="0.7" top="0.78740157499999996" bottom="0.78740157499999996" header="0.3" footer="0.3"/>
  <pageSetup paperSize="9" orientation="portrait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L15"/>
  <sheetViews>
    <sheetView workbookViewId="0">
      <selection activeCell="C4" sqref="C4"/>
    </sheetView>
  </sheetViews>
  <sheetFormatPr baseColWidth="10" defaultRowHeight="15" x14ac:dyDescent="0.25"/>
  <cols>
    <col min="1" max="1" width="27.28515625" bestFit="1" customWidth="1"/>
    <col min="2" max="2" width="51.42578125" bestFit="1" customWidth="1"/>
  </cols>
  <sheetData>
    <row r="1" spans="1:12" ht="41.25" customHeight="1" x14ac:dyDescent="0.25">
      <c r="A1" s="242" t="s">
        <v>57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</row>
    <row r="2" spans="1:12" ht="19.5" customHeigh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4" spans="1:12" ht="30" x14ac:dyDescent="0.25">
      <c r="A4" s="71"/>
      <c r="B4" s="71" t="s">
        <v>58</v>
      </c>
      <c r="C4" s="76" t="s">
        <v>41</v>
      </c>
      <c r="D4" s="77" t="s">
        <v>42</v>
      </c>
      <c r="E4" s="77" t="s">
        <v>43</v>
      </c>
      <c r="F4" s="77" t="s">
        <v>44</v>
      </c>
      <c r="G4" s="77" t="s">
        <v>45</v>
      </c>
      <c r="H4" s="77" t="s">
        <v>46</v>
      </c>
      <c r="I4" s="77" t="s">
        <v>38</v>
      </c>
      <c r="J4" s="77" t="s">
        <v>39</v>
      </c>
      <c r="K4" s="77" t="s">
        <v>40</v>
      </c>
      <c r="L4" s="77" t="s">
        <v>49</v>
      </c>
    </row>
    <row r="5" spans="1:12" ht="45" customHeight="1" x14ac:dyDescent="0.25">
      <c r="A5" s="72">
        <v>1</v>
      </c>
      <c r="B5" s="73" t="s">
        <v>50</v>
      </c>
      <c r="C5" s="74">
        <f>2039*1.3</f>
        <v>2650.7000000000003</v>
      </c>
      <c r="D5" s="74">
        <f>2076*1.3</f>
        <v>2698.8</v>
      </c>
      <c r="E5" s="74">
        <f>2131*1.3</f>
        <v>2770.3</v>
      </c>
      <c r="F5" s="74">
        <f>2194*1.3</f>
        <v>2852.2000000000003</v>
      </c>
      <c r="G5" s="74">
        <f>2254*1.3</f>
        <v>2930.2000000000003</v>
      </c>
      <c r="H5" s="74">
        <f>2314*1.3</f>
        <v>3008.2000000000003</v>
      </c>
      <c r="I5" s="74">
        <f>2379*1.3</f>
        <v>3092.7000000000003</v>
      </c>
      <c r="J5" s="74">
        <f>2447*1.3</f>
        <v>3181.1</v>
      </c>
      <c r="K5" s="74">
        <f>2517*1.3</f>
        <v>3272.1</v>
      </c>
      <c r="L5" s="74">
        <f>2586*1.3</f>
        <v>3361.8</v>
      </c>
    </row>
    <row r="6" spans="1:12" ht="45" customHeight="1" x14ac:dyDescent="0.25">
      <c r="A6" s="72">
        <v>2</v>
      </c>
      <c r="B6" s="73" t="s">
        <v>51</v>
      </c>
      <c r="C6" s="74">
        <f>2198*1.3</f>
        <v>2857.4</v>
      </c>
      <c r="D6" s="74">
        <f>2292*1.3</f>
        <v>2979.6</v>
      </c>
      <c r="E6" s="74">
        <f>2384*1.3</f>
        <v>3099.2000000000003</v>
      </c>
      <c r="F6" s="74">
        <f>2484*1.3</f>
        <v>3229.2000000000003</v>
      </c>
      <c r="G6" s="74">
        <f>2587*1.3</f>
        <v>3363.1</v>
      </c>
      <c r="H6" s="74">
        <f>2692*1.3</f>
        <v>3499.6</v>
      </c>
      <c r="I6" s="74">
        <f>2794*1.3</f>
        <v>3632.2000000000003</v>
      </c>
      <c r="J6" s="74">
        <f>2894*1.3</f>
        <v>3762.2000000000003</v>
      </c>
      <c r="K6" s="74">
        <f>3002*1.3</f>
        <v>3902.6</v>
      </c>
      <c r="L6" s="74">
        <f>3107*1.3</f>
        <v>4039.1000000000004</v>
      </c>
    </row>
    <row r="7" spans="1:12" ht="45" customHeight="1" x14ac:dyDescent="0.25">
      <c r="A7" s="72">
        <v>3</v>
      </c>
      <c r="B7" s="73" t="s">
        <v>59</v>
      </c>
      <c r="C7" s="74">
        <f>2369*1.3</f>
        <v>3079.7000000000003</v>
      </c>
      <c r="D7" s="74">
        <f>2473*1.3</f>
        <v>3214.9</v>
      </c>
      <c r="E7" s="74">
        <f>2588*1.3</f>
        <v>3364.4</v>
      </c>
      <c r="F7" s="74">
        <f>2702*1.3</f>
        <v>3512.6</v>
      </c>
      <c r="G7" s="74">
        <f>2811*1.3</f>
        <v>3654.3</v>
      </c>
      <c r="H7" s="74">
        <f>2926*1.3</f>
        <v>3803.8</v>
      </c>
      <c r="I7" s="74">
        <f>3037*1.3</f>
        <v>3948.1</v>
      </c>
      <c r="J7" s="74">
        <f>3151*1.3</f>
        <v>4096.3</v>
      </c>
      <c r="K7" s="74">
        <f>3263*1.3</f>
        <v>4241.9000000000005</v>
      </c>
      <c r="L7" s="74">
        <f>3377*1.3</f>
        <v>4390.1000000000004</v>
      </c>
    </row>
    <row r="8" spans="1:12" ht="45" customHeight="1" x14ac:dyDescent="0.25">
      <c r="A8" s="72">
        <v>4</v>
      </c>
      <c r="B8" s="73" t="s">
        <v>52</v>
      </c>
      <c r="C8" s="74">
        <f>2672*1.3</f>
        <v>3473.6</v>
      </c>
      <c r="D8" s="74">
        <f>2811*1.3</f>
        <v>3654.3</v>
      </c>
      <c r="E8" s="74">
        <f>2957*1.3</f>
        <v>3844.1</v>
      </c>
      <c r="F8" s="74">
        <f>3101*1.3</f>
        <v>4031.3</v>
      </c>
      <c r="G8" s="74">
        <f>3244*1.3</f>
        <v>4217.2</v>
      </c>
      <c r="H8" s="74">
        <f>3384*1.3</f>
        <v>4399.2</v>
      </c>
      <c r="I8" s="74">
        <f>3526*1.3</f>
        <v>4583.8</v>
      </c>
      <c r="J8" s="74">
        <f>3669*1.3</f>
        <v>4769.7</v>
      </c>
      <c r="K8" s="74">
        <f>3812*1.3</f>
        <v>4955.6000000000004</v>
      </c>
      <c r="L8" s="74">
        <f>3955*1.3</f>
        <v>5141.5</v>
      </c>
    </row>
    <row r="9" spans="1:12" ht="45" customHeight="1" x14ac:dyDescent="0.25">
      <c r="A9" s="72">
        <v>5</v>
      </c>
      <c r="B9" s="73" t="s">
        <v>53</v>
      </c>
      <c r="C9" s="74">
        <f>2966*1.3</f>
        <v>3855.8</v>
      </c>
      <c r="D9" s="74">
        <f>3128*1.3</f>
        <v>4066.4</v>
      </c>
      <c r="E9" s="74">
        <f>3285*1.3</f>
        <v>4270.5</v>
      </c>
      <c r="F9" s="74">
        <f>3443*1.3</f>
        <v>4475.9000000000005</v>
      </c>
      <c r="G9" s="74">
        <f>3605*1.3</f>
        <v>4686.5</v>
      </c>
      <c r="H9" s="74">
        <f>3766*1.3</f>
        <v>4895.8</v>
      </c>
      <c r="I9" s="74">
        <f>3926*1.3</f>
        <v>5103.8</v>
      </c>
      <c r="J9" s="74">
        <f>4085*1.3</f>
        <v>5310.5</v>
      </c>
      <c r="K9" s="74">
        <f>4243*1.3</f>
        <v>5515.9000000000005</v>
      </c>
      <c r="L9" s="74">
        <f>4405*1.3</f>
        <v>5726.5</v>
      </c>
    </row>
    <row r="10" spans="1:12" ht="45" customHeight="1" x14ac:dyDescent="0.25">
      <c r="A10" s="72">
        <v>6</v>
      </c>
      <c r="B10" s="73" t="s">
        <v>54</v>
      </c>
      <c r="C10" s="74">
        <f>3364*1.3</f>
        <v>4373.2</v>
      </c>
      <c r="D10" s="74">
        <f>3544*1.3</f>
        <v>4607.2</v>
      </c>
      <c r="E10" s="74">
        <f>3720*1.3</f>
        <v>4836</v>
      </c>
      <c r="F10" s="74">
        <f>3903*1.3</f>
        <v>5073.9000000000005</v>
      </c>
      <c r="G10" s="74">
        <f>4080*1.3</f>
        <v>5304</v>
      </c>
      <c r="H10" s="74">
        <f>4263*1.3</f>
        <v>5541.9000000000005</v>
      </c>
      <c r="I10" s="74">
        <f>4439*1.3</f>
        <v>5770.7</v>
      </c>
      <c r="J10" s="74">
        <f>4622*1.3</f>
        <v>6008.6</v>
      </c>
      <c r="K10" s="74">
        <f>4801*1.3</f>
        <v>6241.3</v>
      </c>
      <c r="L10" s="74">
        <f>4982*1.3</f>
        <v>6476.6</v>
      </c>
    </row>
    <row r="11" spans="1:12" ht="45" customHeight="1" x14ac:dyDescent="0.25">
      <c r="A11" s="72">
        <v>7</v>
      </c>
      <c r="B11" s="75" t="s">
        <v>55</v>
      </c>
      <c r="C11" s="74">
        <f>4049*1.3</f>
        <v>5263.7</v>
      </c>
      <c r="D11" s="74">
        <f>4268*1.3</f>
        <v>5548.4000000000005</v>
      </c>
      <c r="E11" s="74">
        <f>4485*1.3</f>
        <v>5830.5</v>
      </c>
      <c r="F11" s="74">
        <f>4704*1.3</f>
        <v>6115.2</v>
      </c>
      <c r="G11" s="74">
        <f>4923*1.3</f>
        <v>6399.9000000000005</v>
      </c>
      <c r="H11" s="74">
        <f>5139*1.3</f>
        <v>6680.7</v>
      </c>
      <c r="I11" s="74">
        <f>5355*1.3</f>
        <v>6961.5</v>
      </c>
      <c r="J11" s="74">
        <f>5574*1.3</f>
        <v>7246.2</v>
      </c>
      <c r="K11" s="74">
        <f>5791*1.3</f>
        <v>7528.3</v>
      </c>
      <c r="L11" s="74">
        <f>6007*1.3</f>
        <v>7809.1</v>
      </c>
    </row>
    <row r="12" spans="1:12" ht="45" customHeight="1" x14ac:dyDescent="0.25">
      <c r="A12" s="72">
        <v>8</v>
      </c>
      <c r="B12" s="75" t="s">
        <v>56</v>
      </c>
      <c r="C12" s="74">
        <f>4715*1.3</f>
        <v>6129.5</v>
      </c>
      <c r="D12" s="74">
        <f>4936*1.3</f>
        <v>6416.8</v>
      </c>
      <c r="E12" s="74">
        <f>5165*1.3</f>
        <v>6714.5</v>
      </c>
      <c r="F12" s="74">
        <f>5387*1.3</f>
        <v>7003.1</v>
      </c>
      <c r="G12" s="74">
        <f>5614*1.3</f>
        <v>7298.2</v>
      </c>
      <c r="H12" s="74">
        <f>5845*1.3</f>
        <v>7598.5</v>
      </c>
      <c r="I12" s="74">
        <f>6067*1.3</f>
        <v>7887.1</v>
      </c>
      <c r="J12" s="74">
        <f>6293*1.3</f>
        <v>8180.9000000000005</v>
      </c>
      <c r="K12" s="74">
        <f>6519*1.3</f>
        <v>8474.7000000000007</v>
      </c>
      <c r="L12" s="74">
        <f>6743*1.3</f>
        <v>8765.9</v>
      </c>
    </row>
    <row r="14" spans="1:12" x14ac:dyDescent="0.25">
      <c r="C14" s="67"/>
    </row>
    <row r="15" spans="1:12" x14ac:dyDescent="0.25">
      <c r="C15" s="67"/>
    </row>
  </sheetData>
  <mergeCells count="1">
    <mergeCell ref="A1:L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13</vt:i4>
      </vt:variant>
    </vt:vector>
  </HeadingPairs>
  <TitlesOfParts>
    <vt:vector size="21" baseType="lpstr">
      <vt:lpstr>Personalkosten</vt:lpstr>
      <vt:lpstr>Honorare Organisat.Tätigkeiten</vt:lpstr>
      <vt:lpstr>Honorare Bildende Kunst</vt:lpstr>
      <vt:lpstr>Honorare Darstellende Kunst</vt:lpstr>
      <vt:lpstr>Honorare Musik</vt:lpstr>
      <vt:lpstr>Honorare Literatur</vt:lpstr>
      <vt:lpstr>Hilfsblatt</vt:lpstr>
      <vt:lpstr>Gehaltsschema Personalkosten</vt:lpstr>
      <vt:lpstr>Bildende</vt:lpstr>
      <vt:lpstr>'Honorare Bildende Kunst'!Druckbereich</vt:lpstr>
      <vt:lpstr>'Honorare Darstellende Kunst'!Druckbereich</vt:lpstr>
      <vt:lpstr>'Honorare Literatur'!Druckbereich</vt:lpstr>
      <vt:lpstr>'Honorare Musik'!Druckbereich</vt:lpstr>
      <vt:lpstr>'Honorare Organisat.Tätigkeiten'!Druckbereich</vt:lpstr>
      <vt:lpstr>Personalkosten!Druckbereich</vt:lpstr>
      <vt:lpstr>Ensemble</vt:lpstr>
      <vt:lpstr>NULL</vt:lpstr>
      <vt:lpstr>Orchester</vt:lpstr>
      <vt:lpstr>regional</vt:lpstr>
      <vt:lpstr>Vorstellungen1_2</vt:lpstr>
      <vt:lpstr>Vorstellungen3</vt:lpstr>
    </vt:vector>
  </TitlesOfParts>
  <Company>Haus Graz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Pipam Alexander</dc:creator>
  <cp:lastModifiedBy>Haysen Anna-Kristina</cp:lastModifiedBy>
  <cp:lastPrinted>2024-03-05T08:10:21Z</cp:lastPrinted>
  <dcterms:created xsi:type="dcterms:W3CDTF">2024-01-18T12:29:58Z</dcterms:created>
  <dcterms:modified xsi:type="dcterms:W3CDTF">2024-05-28T11:57:15Z</dcterms:modified>
</cp:coreProperties>
</file>